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NGEETHA BACKUP\sangeetha\TDA\FY 2021-22\WEBSITE\JAN 2022\"/>
    </mc:Choice>
  </mc:AlternateContent>
  <xr:revisionPtr revIDLastSave="0" documentId="13_ncr:1_{65E6A9A7-D66B-44D7-911F-680EC63438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AN 2022 TDA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xlfn_AGGREGATE">NA()</definedName>
    <definedName name="___xlfn_IFERROR">NA()</definedName>
    <definedName name="__xlfn_AGGREGATE">NA()</definedName>
    <definedName name="__xlfn_IFERROR">NA()</definedName>
    <definedName name="_xlnm._FilterDatabase" localSheetId="0" hidden="1">'JAN 2022 TDA'!$A$4:$AF$85</definedName>
    <definedName name="AAAA">[1]dropdown!$I$2:$I$20</definedName>
    <definedName name="AL">[2]dropdown!$J$2:$J$9</definedName>
    <definedName name="cdc">[3]dropdown!$H$2:$H$124</definedName>
    <definedName name="Circle" localSheetId="0">[4]dropdown!$H$2:$H$127</definedName>
    <definedName name="Circle">[5]dropdown!$H$2:$H$124</definedName>
    <definedName name="circle2">[6]dropdown!$H$2:$H$124</definedName>
    <definedName name="cvd" localSheetId="0">[7]dropdown!$J$2:$J$9</definedName>
    <definedName name="cvd">[7]dropdown!$J$2:$J$9</definedName>
    <definedName name="d">[8]dropdown!$I$2:$I$23</definedName>
    <definedName name="dafdf">[9]dropdown!$I$2:$I$21</definedName>
    <definedName name="DD">[10]dropdown!$J$2:$J$9</definedName>
    <definedName name="dfd">[11]dropdown!$I$2:$I$21</definedName>
    <definedName name="fadfa">[9]dropdown!$I$2:$I$21</definedName>
    <definedName name="GST" localSheetId="0">[4]dropdown!$J$2:$J$9</definedName>
    <definedName name="GST">[5]dropdown!$J$2:$J$9</definedName>
    <definedName name="GSTRE">[12]dropdown!$H$2:$H$124</definedName>
    <definedName name="j">[13]dropdown!$J$2:$J$9</definedName>
    <definedName name="KANCHEEPURAM">[14]dropdown!$J$2:$J$9</definedName>
    <definedName name="KANCHI">[14]dropdown!$I$2:$I$21</definedName>
    <definedName name="l">[15]dropdown!$J$2:$J$9</definedName>
    <definedName name="ld">[16]dropdown!$I$2:$I$23</definedName>
    <definedName name="Ldmonthlylist1">[17]Sheet3!$D$20:$D$35</definedName>
    <definedName name="Monthlylist">[17]Sheet3!$C$3:$C$35</definedName>
    <definedName name="nagai">[18]dropdown!$H$2:$H$124</definedName>
    <definedName name="NCTPS">[19]AdarshGSTPosition!$H$2:$H$124</definedName>
    <definedName name="OK">[20]dropdown!$I$2:$I$21</definedName>
    <definedName name="s">[21]dropdown!$I$2:$I$23</definedName>
    <definedName name="sadfadfadf">[9]dropdown!$I$2:$I$21</definedName>
    <definedName name="SALE">[22]dropdown!$H$2:$H$127</definedName>
    <definedName name="SALES" localSheetId="0">[23]dropdown!$I$2:$I$20</definedName>
    <definedName name="sales">[24]dropdown!$I$2:$I$21</definedName>
    <definedName name="Sales_Account" localSheetId="0">[4]dropdown!$I$2:$I$23</definedName>
    <definedName name="Sales_Account">[5]dropdown!$I$2:$I$16</definedName>
    <definedName name="Sales_Account1">[25]dropdown!$I$2:$I$23</definedName>
    <definedName name="scrap">#N/A</definedName>
    <definedName name="SUPPLIER" localSheetId="0">[26]Inventory!$A$2:$A$36</definedName>
    <definedName name="SUPPLIER">[26]Inventory!$A$2:$A$36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85" i="4" l="1"/>
  <c r="AF85" i="4" l="1"/>
  <c r="AE85" i="4"/>
  <c r="AD85" i="4"/>
  <c r="AC85" i="4"/>
  <c r="AK83" i="4"/>
  <c r="AJ83" i="4"/>
  <c r="AI83" i="4"/>
  <c r="AH83" i="4"/>
  <c r="P83" i="4"/>
  <c r="O83" i="4"/>
  <c r="N83" i="4"/>
  <c r="M83" i="4"/>
  <c r="K83" i="4"/>
  <c r="K87" i="4" s="1"/>
  <c r="J83" i="4"/>
  <c r="J87" i="4" s="1"/>
  <c r="I83" i="4"/>
  <c r="I87" i="4" s="1"/>
  <c r="H83" i="4"/>
  <c r="H87" i="4" s="1"/>
  <c r="G83" i="4"/>
  <c r="G87" i="4" s="1"/>
  <c r="F83" i="4"/>
  <c r="F87" i="4" s="1"/>
  <c r="E83" i="4"/>
  <c r="E87" i="4" s="1"/>
  <c r="D83" i="4"/>
  <c r="D87" i="4" s="1"/>
  <c r="AF82" i="4"/>
  <c r="AE82" i="4"/>
  <c r="AD82" i="4"/>
  <c r="AC82" i="4"/>
  <c r="AF81" i="4"/>
  <c r="AE81" i="4"/>
  <c r="AD81" i="4"/>
  <c r="AC81" i="4"/>
  <c r="AF80" i="4"/>
  <c r="AE80" i="4"/>
  <c r="AD80" i="4"/>
  <c r="AC80" i="4"/>
  <c r="AF79" i="4"/>
  <c r="AE79" i="4"/>
  <c r="AD79" i="4"/>
  <c r="AC79" i="4"/>
  <c r="AF78" i="4"/>
  <c r="AE78" i="4"/>
  <c r="AD78" i="4"/>
  <c r="AC78" i="4"/>
  <c r="AB77" i="4"/>
  <c r="AA77" i="4"/>
  <c r="Z77" i="4"/>
  <c r="Y77" i="4"/>
  <c r="X77" i="4"/>
  <c r="W77" i="4"/>
  <c r="V77" i="4"/>
  <c r="U77" i="4"/>
  <c r="T77" i="4"/>
  <c r="AF77" i="4" s="1"/>
  <c r="S77" i="4"/>
  <c r="AE77" i="4" s="1"/>
  <c r="R77" i="4"/>
  <c r="AD77" i="4" s="1"/>
  <c r="Q77" i="4"/>
  <c r="AC77" i="4" s="1"/>
  <c r="AB76" i="4"/>
  <c r="AA76" i="4"/>
  <c r="Z76" i="4"/>
  <c r="Y76" i="4"/>
  <c r="X76" i="4"/>
  <c r="W76" i="4"/>
  <c r="V76" i="4"/>
  <c r="U76" i="4"/>
  <c r="T76" i="4"/>
  <c r="AF76" i="4" s="1"/>
  <c r="S76" i="4"/>
  <c r="AE76" i="4" s="1"/>
  <c r="R76" i="4"/>
  <c r="AD76" i="4" s="1"/>
  <c r="Q76" i="4"/>
  <c r="AC76" i="4" s="1"/>
  <c r="AF75" i="4"/>
  <c r="AE75" i="4"/>
  <c r="AD75" i="4"/>
  <c r="AC75" i="4"/>
  <c r="AB74" i="4"/>
  <c r="AA74" i="4"/>
  <c r="Z74" i="4"/>
  <c r="Y74" i="4"/>
  <c r="X74" i="4"/>
  <c r="W74" i="4"/>
  <c r="V74" i="4"/>
  <c r="U74" i="4"/>
  <c r="T74" i="4"/>
  <c r="AF74" i="4" s="1"/>
  <c r="S74" i="4"/>
  <c r="AE74" i="4" s="1"/>
  <c r="R74" i="4"/>
  <c r="AD74" i="4" s="1"/>
  <c r="Q74" i="4"/>
  <c r="AC74" i="4" s="1"/>
  <c r="AF73" i="4"/>
  <c r="AE73" i="4"/>
  <c r="AD73" i="4"/>
  <c r="AC73" i="4"/>
  <c r="AB72" i="4"/>
  <c r="AA72" i="4"/>
  <c r="Z72" i="4"/>
  <c r="Y72" i="4"/>
  <c r="X72" i="4"/>
  <c r="W72" i="4"/>
  <c r="V72" i="4"/>
  <c r="U72" i="4"/>
  <c r="T72" i="4"/>
  <c r="AF72" i="4" s="1"/>
  <c r="S72" i="4"/>
  <c r="AE72" i="4" s="1"/>
  <c r="R72" i="4"/>
  <c r="AD72" i="4" s="1"/>
  <c r="Q72" i="4"/>
  <c r="AC72" i="4" s="1"/>
  <c r="AF71" i="4"/>
  <c r="AE71" i="4"/>
  <c r="AD71" i="4"/>
  <c r="AC71" i="4"/>
  <c r="AB70" i="4"/>
  <c r="AA70" i="4"/>
  <c r="Z70" i="4"/>
  <c r="Y70" i="4"/>
  <c r="X70" i="4"/>
  <c r="W70" i="4"/>
  <c r="V70" i="4"/>
  <c r="U70" i="4"/>
  <c r="T70" i="4"/>
  <c r="AF70" i="4" s="1"/>
  <c r="S70" i="4"/>
  <c r="AE70" i="4" s="1"/>
  <c r="R70" i="4"/>
  <c r="AD70" i="4" s="1"/>
  <c r="Q70" i="4"/>
  <c r="AC70" i="4" s="1"/>
  <c r="AF69" i="4"/>
  <c r="AE69" i="4"/>
  <c r="AD69" i="4"/>
  <c r="AC69" i="4"/>
  <c r="AB68" i="4"/>
  <c r="AA68" i="4"/>
  <c r="Z68" i="4"/>
  <c r="Y68" i="4"/>
  <c r="X68" i="4"/>
  <c r="W68" i="4"/>
  <c r="V68" i="4"/>
  <c r="U68" i="4"/>
  <c r="T68" i="4"/>
  <c r="AF68" i="4" s="1"/>
  <c r="S68" i="4"/>
  <c r="AE68" i="4" s="1"/>
  <c r="R68" i="4"/>
  <c r="AD68" i="4" s="1"/>
  <c r="Q68" i="4"/>
  <c r="AC68" i="4" s="1"/>
  <c r="AB67" i="4"/>
  <c r="AA67" i="4"/>
  <c r="Z67" i="4"/>
  <c r="Y67" i="4"/>
  <c r="X67" i="4"/>
  <c r="W67" i="4"/>
  <c r="V67" i="4"/>
  <c r="U67" i="4"/>
  <c r="T67" i="4"/>
  <c r="AF67" i="4" s="1"/>
  <c r="S67" i="4"/>
  <c r="AE67" i="4" s="1"/>
  <c r="R67" i="4"/>
  <c r="AD67" i="4" s="1"/>
  <c r="Q67" i="4"/>
  <c r="AC67" i="4" s="1"/>
  <c r="AB66" i="4"/>
  <c r="AA66" i="4"/>
  <c r="Z66" i="4"/>
  <c r="Y66" i="4"/>
  <c r="X66" i="4"/>
  <c r="W66" i="4"/>
  <c r="V66" i="4"/>
  <c r="U66" i="4"/>
  <c r="T66" i="4"/>
  <c r="AF66" i="4" s="1"/>
  <c r="S66" i="4"/>
  <c r="AE66" i="4" s="1"/>
  <c r="R66" i="4"/>
  <c r="AD66" i="4" s="1"/>
  <c r="Q66" i="4"/>
  <c r="AC66" i="4" s="1"/>
  <c r="AB65" i="4"/>
  <c r="AA65" i="4"/>
  <c r="Z65" i="4"/>
  <c r="Y65" i="4"/>
  <c r="X65" i="4"/>
  <c r="W65" i="4"/>
  <c r="V65" i="4"/>
  <c r="U65" i="4"/>
  <c r="T65" i="4"/>
  <c r="AF65" i="4" s="1"/>
  <c r="S65" i="4"/>
  <c r="AE65" i="4" s="1"/>
  <c r="R65" i="4"/>
  <c r="AD65" i="4" s="1"/>
  <c r="Q65" i="4"/>
  <c r="AC65" i="4" s="1"/>
  <c r="AB64" i="4"/>
  <c r="AA64" i="4"/>
  <c r="Z64" i="4"/>
  <c r="Y64" i="4"/>
  <c r="X64" i="4"/>
  <c r="W64" i="4"/>
  <c r="V64" i="4"/>
  <c r="U64" i="4"/>
  <c r="T64" i="4"/>
  <c r="AF64" i="4" s="1"/>
  <c r="S64" i="4"/>
  <c r="AE64" i="4" s="1"/>
  <c r="R64" i="4"/>
  <c r="AD64" i="4" s="1"/>
  <c r="Q64" i="4"/>
  <c r="AC64" i="4" s="1"/>
  <c r="AB63" i="4"/>
  <c r="AA63" i="4"/>
  <c r="Z63" i="4"/>
  <c r="Y63" i="4"/>
  <c r="X63" i="4"/>
  <c r="W63" i="4"/>
  <c r="V63" i="4"/>
  <c r="U63" i="4"/>
  <c r="T63" i="4"/>
  <c r="AF63" i="4" s="1"/>
  <c r="S63" i="4"/>
  <c r="AE63" i="4" s="1"/>
  <c r="R63" i="4"/>
  <c r="AD63" i="4" s="1"/>
  <c r="Q63" i="4"/>
  <c r="AC63" i="4" s="1"/>
  <c r="AB62" i="4"/>
  <c r="AA62" i="4"/>
  <c r="Z62" i="4"/>
  <c r="Y62" i="4"/>
  <c r="X62" i="4"/>
  <c r="W62" i="4"/>
  <c r="V62" i="4"/>
  <c r="U62" i="4"/>
  <c r="T62" i="4"/>
  <c r="AF62" i="4" s="1"/>
  <c r="S62" i="4"/>
  <c r="AE62" i="4" s="1"/>
  <c r="R62" i="4"/>
  <c r="AD62" i="4" s="1"/>
  <c r="Q62" i="4"/>
  <c r="AC62" i="4" s="1"/>
  <c r="AB61" i="4"/>
  <c r="AA61" i="4"/>
  <c r="Z61" i="4"/>
  <c r="Y61" i="4"/>
  <c r="X61" i="4"/>
  <c r="W61" i="4"/>
  <c r="V61" i="4"/>
  <c r="U61" i="4"/>
  <c r="T61" i="4"/>
  <c r="AF61" i="4" s="1"/>
  <c r="S61" i="4"/>
  <c r="AE61" i="4" s="1"/>
  <c r="R61" i="4"/>
  <c r="AD61" i="4" s="1"/>
  <c r="Q61" i="4"/>
  <c r="AC61" i="4" s="1"/>
  <c r="AB60" i="4"/>
  <c r="AA60" i="4"/>
  <c r="Z60" i="4"/>
  <c r="Y60" i="4"/>
  <c r="X60" i="4"/>
  <c r="W60" i="4"/>
  <c r="V60" i="4"/>
  <c r="U60" i="4"/>
  <c r="T60" i="4"/>
  <c r="AF60" i="4" s="1"/>
  <c r="S60" i="4"/>
  <c r="AE60" i="4" s="1"/>
  <c r="R60" i="4"/>
  <c r="AD60" i="4" s="1"/>
  <c r="Q60" i="4"/>
  <c r="AC60" i="4" s="1"/>
  <c r="AF59" i="4"/>
  <c r="AE59" i="4"/>
  <c r="AD59" i="4"/>
  <c r="AC59" i="4"/>
  <c r="AF58" i="4"/>
  <c r="AE58" i="4"/>
  <c r="AD58" i="4"/>
  <c r="AC58" i="4"/>
  <c r="AB57" i="4"/>
  <c r="AA57" i="4"/>
  <c r="Z57" i="4"/>
  <c r="Y57" i="4"/>
  <c r="X57" i="4"/>
  <c r="W57" i="4"/>
  <c r="V57" i="4"/>
  <c r="U57" i="4"/>
  <c r="T57" i="4"/>
  <c r="AF57" i="4" s="1"/>
  <c r="S57" i="4"/>
  <c r="AE57" i="4" s="1"/>
  <c r="R57" i="4"/>
  <c r="AD57" i="4" s="1"/>
  <c r="Q57" i="4"/>
  <c r="AC57" i="4" s="1"/>
  <c r="AB56" i="4"/>
  <c r="AA56" i="4"/>
  <c r="Z56" i="4"/>
  <c r="Y56" i="4"/>
  <c r="X56" i="4"/>
  <c r="W56" i="4"/>
  <c r="V56" i="4"/>
  <c r="U56" i="4"/>
  <c r="T56" i="4"/>
  <c r="AF56" i="4" s="1"/>
  <c r="S56" i="4"/>
  <c r="AE56" i="4" s="1"/>
  <c r="R56" i="4"/>
  <c r="AD56" i="4" s="1"/>
  <c r="Q56" i="4"/>
  <c r="AC56" i="4" s="1"/>
  <c r="AF55" i="4"/>
  <c r="AE55" i="4"/>
  <c r="AD55" i="4"/>
  <c r="AC55" i="4"/>
  <c r="AF54" i="4"/>
  <c r="AE54" i="4"/>
  <c r="AD54" i="4"/>
  <c r="AC54" i="4"/>
  <c r="AB53" i="4"/>
  <c r="AA53" i="4"/>
  <c r="Z53" i="4"/>
  <c r="Y53" i="4"/>
  <c r="X53" i="4"/>
  <c r="W53" i="4"/>
  <c r="V53" i="4"/>
  <c r="U53" i="4"/>
  <c r="T53" i="4"/>
  <c r="AF53" i="4" s="1"/>
  <c r="S53" i="4"/>
  <c r="AE53" i="4" s="1"/>
  <c r="R53" i="4"/>
  <c r="AD53" i="4" s="1"/>
  <c r="Q53" i="4"/>
  <c r="AC53" i="4" s="1"/>
  <c r="AB52" i="4"/>
  <c r="AA52" i="4"/>
  <c r="Z52" i="4"/>
  <c r="Y52" i="4"/>
  <c r="X52" i="4"/>
  <c r="W52" i="4"/>
  <c r="V52" i="4"/>
  <c r="U52" i="4"/>
  <c r="T52" i="4"/>
  <c r="AF52" i="4" s="1"/>
  <c r="S52" i="4"/>
  <c r="AE52" i="4" s="1"/>
  <c r="R52" i="4"/>
  <c r="AD52" i="4" s="1"/>
  <c r="Q52" i="4"/>
  <c r="AC52" i="4" s="1"/>
  <c r="AB51" i="4"/>
  <c r="AA51" i="4"/>
  <c r="Z51" i="4"/>
  <c r="Y51" i="4"/>
  <c r="X51" i="4"/>
  <c r="W51" i="4"/>
  <c r="V51" i="4"/>
  <c r="U51" i="4"/>
  <c r="T51" i="4"/>
  <c r="AF51" i="4" s="1"/>
  <c r="S51" i="4"/>
  <c r="AE51" i="4" s="1"/>
  <c r="R51" i="4"/>
  <c r="AD51" i="4" s="1"/>
  <c r="Q51" i="4"/>
  <c r="AC51" i="4" s="1"/>
  <c r="AB50" i="4"/>
  <c r="AA50" i="4"/>
  <c r="Z50" i="4"/>
  <c r="Y50" i="4"/>
  <c r="X50" i="4"/>
  <c r="W50" i="4"/>
  <c r="V50" i="4"/>
  <c r="U50" i="4"/>
  <c r="T50" i="4"/>
  <c r="AF50" i="4" s="1"/>
  <c r="S50" i="4"/>
  <c r="AE50" i="4" s="1"/>
  <c r="R50" i="4"/>
  <c r="AD50" i="4" s="1"/>
  <c r="Q50" i="4"/>
  <c r="AC50" i="4" s="1"/>
  <c r="AF49" i="4"/>
  <c r="AE49" i="4"/>
  <c r="AD49" i="4"/>
  <c r="AC49" i="4"/>
  <c r="AF48" i="4"/>
  <c r="AE48" i="4"/>
  <c r="AD48" i="4"/>
  <c r="AC48" i="4"/>
  <c r="AF47" i="4"/>
  <c r="AE47" i="4"/>
  <c r="AD47" i="4"/>
  <c r="AC47" i="4"/>
  <c r="AB46" i="4"/>
  <c r="AA46" i="4"/>
  <c r="Z46" i="4"/>
  <c r="Y46" i="4"/>
  <c r="X46" i="4"/>
  <c r="W46" i="4"/>
  <c r="V46" i="4"/>
  <c r="U46" i="4"/>
  <c r="T46" i="4"/>
  <c r="AF46" i="4" s="1"/>
  <c r="S46" i="4"/>
  <c r="AE46" i="4" s="1"/>
  <c r="R46" i="4"/>
  <c r="AD46" i="4" s="1"/>
  <c r="Q46" i="4"/>
  <c r="AC46" i="4" s="1"/>
  <c r="AB45" i="4"/>
  <c r="AA45" i="4"/>
  <c r="Z45" i="4"/>
  <c r="Y45" i="4"/>
  <c r="X45" i="4"/>
  <c r="W45" i="4"/>
  <c r="V45" i="4"/>
  <c r="U45" i="4"/>
  <c r="T45" i="4"/>
  <c r="AF45" i="4" s="1"/>
  <c r="S45" i="4"/>
  <c r="AE45" i="4" s="1"/>
  <c r="R45" i="4"/>
  <c r="AD45" i="4" s="1"/>
  <c r="Q45" i="4"/>
  <c r="AC45" i="4" s="1"/>
  <c r="AF44" i="4"/>
  <c r="AE44" i="4"/>
  <c r="AD44" i="4"/>
  <c r="AC44" i="4"/>
  <c r="AF43" i="4"/>
  <c r="AE43" i="4"/>
  <c r="AD43" i="4"/>
  <c r="AC43" i="4"/>
  <c r="AF42" i="4"/>
  <c r="AE42" i="4"/>
  <c r="AD42" i="4"/>
  <c r="AC42" i="4"/>
  <c r="AF41" i="4"/>
  <c r="AE41" i="4"/>
  <c r="AD41" i="4"/>
  <c r="AC41" i="4"/>
  <c r="AB40" i="4"/>
  <c r="AA40" i="4"/>
  <c r="Z40" i="4"/>
  <c r="Y40" i="4"/>
  <c r="X40" i="4"/>
  <c r="W40" i="4"/>
  <c r="V40" i="4"/>
  <c r="U40" i="4"/>
  <c r="T40" i="4"/>
  <c r="AF40" i="4" s="1"/>
  <c r="S40" i="4"/>
  <c r="AE40" i="4" s="1"/>
  <c r="R40" i="4"/>
  <c r="AD40" i="4" s="1"/>
  <c r="Q40" i="4"/>
  <c r="AC40" i="4" s="1"/>
  <c r="AB39" i="4"/>
  <c r="AA39" i="4"/>
  <c r="Z39" i="4"/>
  <c r="Y39" i="4"/>
  <c r="X39" i="4"/>
  <c r="W39" i="4"/>
  <c r="V39" i="4"/>
  <c r="U39" i="4"/>
  <c r="T39" i="4"/>
  <c r="AF39" i="4" s="1"/>
  <c r="S39" i="4"/>
  <c r="AE39" i="4" s="1"/>
  <c r="R39" i="4"/>
  <c r="AD39" i="4" s="1"/>
  <c r="Q39" i="4"/>
  <c r="AC39" i="4" s="1"/>
  <c r="AB38" i="4"/>
  <c r="AA38" i="4"/>
  <c r="Z38" i="4"/>
  <c r="Y38" i="4"/>
  <c r="X38" i="4"/>
  <c r="W38" i="4"/>
  <c r="V38" i="4"/>
  <c r="U38" i="4"/>
  <c r="T38" i="4"/>
  <c r="AF38" i="4" s="1"/>
  <c r="S38" i="4"/>
  <c r="AE38" i="4" s="1"/>
  <c r="R38" i="4"/>
  <c r="AD38" i="4" s="1"/>
  <c r="Q38" i="4"/>
  <c r="AC38" i="4" s="1"/>
  <c r="AB37" i="4"/>
  <c r="AA37" i="4"/>
  <c r="Z37" i="4"/>
  <c r="Y37" i="4"/>
  <c r="X37" i="4"/>
  <c r="W37" i="4"/>
  <c r="V37" i="4"/>
  <c r="U37" i="4"/>
  <c r="T37" i="4"/>
  <c r="AF37" i="4" s="1"/>
  <c r="S37" i="4"/>
  <c r="AE37" i="4" s="1"/>
  <c r="R37" i="4"/>
  <c r="AD37" i="4" s="1"/>
  <c r="Q37" i="4"/>
  <c r="AC37" i="4" s="1"/>
  <c r="AF36" i="4"/>
  <c r="AE36" i="4"/>
  <c r="AD36" i="4"/>
  <c r="AC36" i="4"/>
  <c r="AF35" i="4"/>
  <c r="AE35" i="4"/>
  <c r="AD35" i="4"/>
  <c r="AC35" i="4"/>
  <c r="AB34" i="4"/>
  <c r="AA34" i="4"/>
  <c r="Z34" i="4"/>
  <c r="Y34" i="4"/>
  <c r="X34" i="4"/>
  <c r="W34" i="4"/>
  <c r="V34" i="4"/>
  <c r="U34" i="4"/>
  <c r="T34" i="4"/>
  <c r="AF34" i="4" s="1"/>
  <c r="S34" i="4"/>
  <c r="AE34" i="4" s="1"/>
  <c r="R34" i="4"/>
  <c r="AD34" i="4" s="1"/>
  <c r="Q34" i="4"/>
  <c r="AC34" i="4" s="1"/>
  <c r="AB33" i="4"/>
  <c r="AA33" i="4"/>
  <c r="Z33" i="4"/>
  <c r="Y33" i="4"/>
  <c r="X33" i="4"/>
  <c r="W33" i="4"/>
  <c r="V33" i="4"/>
  <c r="U33" i="4"/>
  <c r="T33" i="4"/>
  <c r="AF33" i="4" s="1"/>
  <c r="S33" i="4"/>
  <c r="AE33" i="4" s="1"/>
  <c r="R33" i="4"/>
  <c r="AD33" i="4" s="1"/>
  <c r="Q33" i="4"/>
  <c r="AC33" i="4" s="1"/>
  <c r="AB32" i="4"/>
  <c r="AA32" i="4"/>
  <c r="Z32" i="4"/>
  <c r="Y32" i="4"/>
  <c r="X32" i="4"/>
  <c r="W32" i="4"/>
  <c r="V32" i="4"/>
  <c r="U32" i="4"/>
  <c r="T32" i="4"/>
  <c r="AF32" i="4" s="1"/>
  <c r="S32" i="4"/>
  <c r="AE32" i="4" s="1"/>
  <c r="R32" i="4"/>
  <c r="AD32" i="4" s="1"/>
  <c r="Q32" i="4"/>
  <c r="AC32" i="4" s="1"/>
  <c r="AB31" i="4"/>
  <c r="AA31" i="4"/>
  <c r="Z31" i="4"/>
  <c r="Y31" i="4"/>
  <c r="X31" i="4"/>
  <c r="W31" i="4"/>
  <c r="V31" i="4"/>
  <c r="U31" i="4"/>
  <c r="T31" i="4"/>
  <c r="AF31" i="4" s="1"/>
  <c r="S31" i="4"/>
  <c r="AE31" i="4" s="1"/>
  <c r="R31" i="4"/>
  <c r="AD31" i="4" s="1"/>
  <c r="Q31" i="4"/>
  <c r="AC31" i="4" s="1"/>
  <c r="AB30" i="4"/>
  <c r="AA30" i="4"/>
  <c r="Z30" i="4"/>
  <c r="Y30" i="4"/>
  <c r="X30" i="4"/>
  <c r="W30" i="4"/>
  <c r="V30" i="4"/>
  <c r="U30" i="4"/>
  <c r="T30" i="4"/>
  <c r="AF30" i="4" s="1"/>
  <c r="S30" i="4"/>
  <c r="AE30" i="4" s="1"/>
  <c r="R30" i="4"/>
  <c r="AD30" i="4" s="1"/>
  <c r="Q30" i="4"/>
  <c r="AC30" i="4" s="1"/>
  <c r="AF29" i="4"/>
  <c r="AE29" i="4"/>
  <c r="AD29" i="4"/>
  <c r="AC29" i="4"/>
  <c r="AF28" i="4"/>
  <c r="AE28" i="4"/>
  <c r="AD28" i="4"/>
  <c r="AC28" i="4"/>
  <c r="AF27" i="4"/>
  <c r="AE27" i="4"/>
  <c r="AD27" i="4"/>
  <c r="AC27" i="4"/>
  <c r="AF26" i="4"/>
  <c r="AE26" i="4"/>
  <c r="AD26" i="4"/>
  <c r="AC26" i="4"/>
  <c r="AF25" i="4"/>
  <c r="AE25" i="4"/>
  <c r="AD25" i="4"/>
  <c r="AC25" i="4"/>
  <c r="AB24" i="4"/>
  <c r="AA24" i="4"/>
  <c r="Z24" i="4"/>
  <c r="Y24" i="4"/>
  <c r="X24" i="4"/>
  <c r="W24" i="4"/>
  <c r="V24" i="4"/>
  <c r="U24" i="4"/>
  <c r="T24" i="4"/>
  <c r="AF24" i="4" s="1"/>
  <c r="S24" i="4"/>
  <c r="AE24" i="4" s="1"/>
  <c r="R24" i="4"/>
  <c r="AD24" i="4" s="1"/>
  <c r="Q24" i="4"/>
  <c r="AC24" i="4" s="1"/>
  <c r="AF23" i="4"/>
  <c r="AE23" i="4"/>
  <c r="AD23" i="4"/>
  <c r="AC23" i="4"/>
  <c r="AB22" i="4"/>
  <c r="AA22" i="4"/>
  <c r="Z22" i="4"/>
  <c r="Y22" i="4"/>
  <c r="X22" i="4"/>
  <c r="W22" i="4"/>
  <c r="V22" i="4"/>
  <c r="U22" i="4"/>
  <c r="T22" i="4"/>
  <c r="AF22" i="4" s="1"/>
  <c r="S22" i="4"/>
  <c r="AE22" i="4" s="1"/>
  <c r="R22" i="4"/>
  <c r="AD22" i="4" s="1"/>
  <c r="Q22" i="4"/>
  <c r="AC22" i="4" s="1"/>
  <c r="AB21" i="4"/>
  <c r="AA21" i="4"/>
  <c r="Z21" i="4"/>
  <c r="Y21" i="4"/>
  <c r="X21" i="4"/>
  <c r="W21" i="4"/>
  <c r="V21" i="4"/>
  <c r="U21" i="4"/>
  <c r="T21" i="4"/>
  <c r="AF21" i="4" s="1"/>
  <c r="S21" i="4"/>
  <c r="AE21" i="4" s="1"/>
  <c r="R21" i="4"/>
  <c r="AD21" i="4" s="1"/>
  <c r="Q21" i="4"/>
  <c r="AC21" i="4" s="1"/>
  <c r="AB20" i="4"/>
  <c r="AA20" i="4"/>
  <c r="Z20" i="4"/>
  <c r="Y20" i="4"/>
  <c r="X20" i="4"/>
  <c r="W20" i="4"/>
  <c r="V20" i="4"/>
  <c r="U20" i="4"/>
  <c r="T20" i="4"/>
  <c r="AF20" i="4" s="1"/>
  <c r="S20" i="4"/>
  <c r="AE20" i="4" s="1"/>
  <c r="R20" i="4"/>
  <c r="AD20" i="4" s="1"/>
  <c r="Q20" i="4"/>
  <c r="AC20" i="4" s="1"/>
  <c r="AB19" i="4"/>
  <c r="AA19" i="4"/>
  <c r="Z19" i="4"/>
  <c r="Y19" i="4"/>
  <c r="X19" i="4"/>
  <c r="W19" i="4"/>
  <c r="V19" i="4"/>
  <c r="U19" i="4"/>
  <c r="T19" i="4"/>
  <c r="AF19" i="4" s="1"/>
  <c r="S19" i="4"/>
  <c r="AE19" i="4" s="1"/>
  <c r="R19" i="4"/>
  <c r="AD19" i="4" s="1"/>
  <c r="Q19" i="4"/>
  <c r="AC19" i="4" s="1"/>
  <c r="AB18" i="4"/>
  <c r="AA18" i="4"/>
  <c r="Z18" i="4"/>
  <c r="Y18" i="4"/>
  <c r="X18" i="4"/>
  <c r="W18" i="4"/>
  <c r="V18" i="4"/>
  <c r="U18" i="4"/>
  <c r="T18" i="4"/>
  <c r="AF18" i="4" s="1"/>
  <c r="S18" i="4"/>
  <c r="AE18" i="4" s="1"/>
  <c r="R18" i="4"/>
  <c r="AD18" i="4" s="1"/>
  <c r="Q18" i="4"/>
  <c r="AC18" i="4" s="1"/>
  <c r="AB17" i="4"/>
  <c r="AA17" i="4"/>
  <c r="Z17" i="4"/>
  <c r="Y17" i="4"/>
  <c r="X17" i="4"/>
  <c r="W17" i="4"/>
  <c r="V17" i="4"/>
  <c r="U17" i="4"/>
  <c r="T17" i="4"/>
  <c r="AF17" i="4" s="1"/>
  <c r="S17" i="4"/>
  <c r="AE17" i="4" s="1"/>
  <c r="R17" i="4"/>
  <c r="AD17" i="4" s="1"/>
  <c r="Q17" i="4"/>
  <c r="AC17" i="4" s="1"/>
  <c r="AB16" i="4"/>
  <c r="AA16" i="4"/>
  <c r="Z16" i="4"/>
  <c r="Y16" i="4"/>
  <c r="X16" i="4"/>
  <c r="W16" i="4"/>
  <c r="V16" i="4"/>
  <c r="U16" i="4"/>
  <c r="T16" i="4"/>
  <c r="AF16" i="4" s="1"/>
  <c r="S16" i="4"/>
  <c r="AE16" i="4" s="1"/>
  <c r="R16" i="4"/>
  <c r="AD16" i="4" s="1"/>
  <c r="Q16" i="4"/>
  <c r="AC16" i="4" s="1"/>
  <c r="AB15" i="4"/>
  <c r="AA15" i="4"/>
  <c r="Z15" i="4"/>
  <c r="Y15" i="4"/>
  <c r="X15" i="4"/>
  <c r="W15" i="4"/>
  <c r="V15" i="4"/>
  <c r="U15" i="4"/>
  <c r="T15" i="4"/>
  <c r="AF15" i="4" s="1"/>
  <c r="S15" i="4"/>
  <c r="AE15" i="4" s="1"/>
  <c r="R15" i="4"/>
  <c r="AD15" i="4" s="1"/>
  <c r="Q15" i="4"/>
  <c r="AC15" i="4" s="1"/>
  <c r="AB14" i="4"/>
  <c r="AA14" i="4"/>
  <c r="Z14" i="4"/>
  <c r="Y14" i="4"/>
  <c r="X14" i="4"/>
  <c r="W14" i="4"/>
  <c r="V14" i="4"/>
  <c r="U14" i="4"/>
  <c r="T14" i="4"/>
  <c r="AF14" i="4" s="1"/>
  <c r="S14" i="4"/>
  <c r="AE14" i="4" s="1"/>
  <c r="R14" i="4"/>
  <c r="AD14" i="4" s="1"/>
  <c r="Q14" i="4"/>
  <c r="AC14" i="4" s="1"/>
  <c r="AB13" i="4"/>
  <c r="AA13" i="4"/>
  <c r="Z13" i="4"/>
  <c r="Y13" i="4"/>
  <c r="X13" i="4"/>
  <c r="W13" i="4"/>
  <c r="V13" i="4"/>
  <c r="U13" i="4"/>
  <c r="T13" i="4"/>
  <c r="AF13" i="4" s="1"/>
  <c r="S13" i="4"/>
  <c r="AE13" i="4" s="1"/>
  <c r="R13" i="4"/>
  <c r="AD13" i="4" s="1"/>
  <c r="Q13" i="4"/>
  <c r="AC13" i="4" s="1"/>
  <c r="AB12" i="4"/>
  <c r="AA12" i="4"/>
  <c r="Z12" i="4"/>
  <c r="Y12" i="4"/>
  <c r="X12" i="4"/>
  <c r="W12" i="4"/>
  <c r="V12" i="4"/>
  <c r="U12" i="4"/>
  <c r="T12" i="4"/>
  <c r="AF12" i="4" s="1"/>
  <c r="S12" i="4"/>
  <c r="AE12" i="4" s="1"/>
  <c r="R12" i="4"/>
  <c r="AD12" i="4" s="1"/>
  <c r="Q12" i="4"/>
  <c r="AC12" i="4" s="1"/>
  <c r="AB11" i="4"/>
  <c r="AB83" i="4" s="1"/>
  <c r="AB87" i="4" s="1"/>
  <c r="AA11" i="4"/>
  <c r="AA83" i="4" s="1"/>
  <c r="AA87" i="4" s="1"/>
  <c r="Z11" i="4"/>
  <c r="Z83" i="4" s="1"/>
  <c r="Z87" i="4" s="1"/>
  <c r="Y11" i="4"/>
  <c r="X11" i="4"/>
  <c r="X83" i="4" s="1"/>
  <c r="X87" i="4" s="1"/>
  <c r="W11" i="4"/>
  <c r="W83" i="4" s="1"/>
  <c r="W87" i="4" s="1"/>
  <c r="V11" i="4"/>
  <c r="V83" i="4" s="1"/>
  <c r="V87" i="4" s="1"/>
  <c r="U11" i="4"/>
  <c r="T11" i="4"/>
  <c r="T83" i="4" s="1"/>
  <c r="T87" i="4" s="1"/>
  <c r="S11" i="4"/>
  <c r="AE11" i="4" s="1"/>
  <c r="R11" i="4"/>
  <c r="AD11" i="4" s="1"/>
  <c r="Q11" i="4"/>
  <c r="AF10" i="4"/>
  <c r="AE10" i="4"/>
  <c r="AD10" i="4"/>
  <c r="AC10" i="4"/>
  <c r="AF9" i="4"/>
  <c r="AE9" i="4"/>
  <c r="AD9" i="4"/>
  <c r="AC9" i="4"/>
  <c r="AF8" i="4"/>
  <c r="AE8" i="4"/>
  <c r="AD8" i="4"/>
  <c r="AC8" i="4"/>
  <c r="AF7" i="4"/>
  <c r="AE7" i="4"/>
  <c r="AD7" i="4"/>
  <c r="AC7" i="4"/>
  <c r="AF6" i="4"/>
  <c r="AE6" i="4"/>
  <c r="AD6" i="4"/>
  <c r="AC6" i="4"/>
  <c r="AF5" i="4"/>
  <c r="AE5" i="4"/>
  <c r="AD5" i="4"/>
  <c r="AD83" i="4" s="1"/>
  <c r="AD87" i="4" s="1"/>
  <c r="AC5" i="4"/>
  <c r="AE83" i="4" l="1"/>
  <c r="AE87" i="4" s="1"/>
  <c r="Q83" i="4"/>
  <c r="Q87" i="4" s="1"/>
  <c r="U83" i="4"/>
  <c r="U87" i="4" s="1"/>
  <c r="Y83" i="4"/>
  <c r="Y87" i="4" s="1"/>
  <c r="AC11" i="4"/>
  <c r="AC83" i="4" s="1"/>
  <c r="AC87" i="4" s="1"/>
  <c r="R83" i="4"/>
  <c r="R87" i="4" s="1"/>
  <c r="S83" i="4"/>
  <c r="S87" i="4" s="1"/>
  <c r="AF11" i="4"/>
  <c r="AF83" i="4" s="1"/>
  <c r="AF87" i="4" s="1"/>
  <c r="AF84" i="4"/>
  <c r="AE84" i="4" l="1"/>
  <c r="AC84" i="4"/>
  <c r="AD84" i="4"/>
</calcChain>
</file>

<file path=xl/sharedStrings.xml><?xml version="1.0" encoding="utf-8"?>
<sst xmlns="http://schemas.openxmlformats.org/spreadsheetml/2006/main" count="135" uniqueCount="106">
  <si>
    <t>TDA FOR THE MONTH OF JAN 2022</t>
  </si>
  <si>
    <t>ACCOUNT CODE</t>
  </si>
  <si>
    <t>ANNEXURE B II A</t>
  </si>
  <si>
    <t>RECONCILIATION EFFECT OF MAY 2021</t>
  </si>
  <si>
    <t>HT</t>
  </si>
  <si>
    <t xml:space="preserve">LT </t>
  </si>
  <si>
    <t>HT RECONCILIATION EFFECT OF MAY 2021</t>
  </si>
  <si>
    <t>GRAND TOTAL</t>
  </si>
  <si>
    <t>RCM</t>
  </si>
  <si>
    <t>CIRCLE NAME</t>
  </si>
  <si>
    <t>PROFIT CENTER CODE</t>
  </si>
  <si>
    <t>CIRCLE CODE</t>
  </si>
  <si>
    <t>Sum of TAXABLE VALUE</t>
  </si>
  <si>
    <t>Sum of IGST</t>
  </si>
  <si>
    <t xml:space="preserve">Sum of SGST </t>
  </si>
  <si>
    <t>Sum of CGST</t>
  </si>
  <si>
    <t>Description</t>
  </si>
  <si>
    <t>APO/ADV/CE/PERSONNEL</t>
  </si>
  <si>
    <t>BBGTPS</t>
  </si>
  <si>
    <t>CDC</t>
  </si>
  <si>
    <t>CDC SCHEMES</t>
  </si>
  <si>
    <t xml:space="preserve"> CFC/GL</t>
  </si>
  <si>
    <t>CE/NCES</t>
  </si>
  <si>
    <t xml:space="preserve">CHENGLEPAT </t>
  </si>
  <si>
    <t>CHENNAI/SOUTH-1</t>
  </si>
  <si>
    <t>CHENNAI/CENTRAL</t>
  </si>
  <si>
    <t xml:space="preserve">CHENNAI/NORTH </t>
  </si>
  <si>
    <t>CHENNAI/SOUTH-II</t>
  </si>
  <si>
    <t>SEZ (CGST &amp; SGST PAID INSTEAD OF IGST)</t>
  </si>
  <si>
    <t>CHENNAI/WEST</t>
  </si>
  <si>
    <t>COIMBATORE/METRO</t>
  </si>
  <si>
    <t>COIMBATORE/NORTH</t>
  </si>
  <si>
    <t>COIMBATORE/SOUTH</t>
  </si>
  <si>
    <t>CUDDALORE</t>
  </si>
  <si>
    <t>DHARMAPURI</t>
  </si>
  <si>
    <t xml:space="preserve">DINDIGUL </t>
  </si>
  <si>
    <t>ENNORE SEZ</t>
  </si>
  <si>
    <t>ERODE</t>
  </si>
  <si>
    <t>FC/COAL</t>
  </si>
  <si>
    <t xml:space="preserve">GEN/ERODE </t>
  </si>
  <si>
    <t xml:space="preserve">GEN/KADAMPARAI </t>
  </si>
  <si>
    <t>GEN/KUNDAH</t>
  </si>
  <si>
    <t xml:space="preserve">GEN/TIRUNELVELI </t>
  </si>
  <si>
    <t>GOBI</t>
  </si>
  <si>
    <t>KALLAKURICHI</t>
  </si>
  <si>
    <t>KANCHEEPURAM</t>
  </si>
  <si>
    <t>KANYAKUMARI</t>
  </si>
  <si>
    <t>SHORT PAID IN 3B</t>
  </si>
  <si>
    <t>KARUR</t>
  </si>
  <si>
    <t>KUNDAH PUMPED STORAGE</t>
  </si>
  <si>
    <t xml:space="preserve">GTPP/KUTTALAM MARUTHUR </t>
  </si>
  <si>
    <t xml:space="preserve">KRISHNAGIRI </t>
  </si>
  <si>
    <t>MADURAI</t>
  </si>
  <si>
    <t xml:space="preserve">MADURAI/METRO </t>
  </si>
  <si>
    <t>METTUR</t>
  </si>
  <si>
    <t>METTUR WORKSHOP</t>
  </si>
  <si>
    <t>MM2</t>
  </si>
  <si>
    <t>MTPS I</t>
  </si>
  <si>
    <t>MTPS II</t>
  </si>
  <si>
    <t>NAGAI</t>
  </si>
  <si>
    <t>NAMAKKAL</t>
  </si>
  <si>
    <t>EXCESS PAID IN 3B ENTRY ALREADY INCLUDED IN JUNE 2021</t>
  </si>
  <si>
    <t>NCTPS I</t>
  </si>
  <si>
    <t>NCTPS II</t>
  </si>
  <si>
    <t xml:space="preserve">NCTPS III </t>
  </si>
  <si>
    <t>NILGIRIS</t>
  </si>
  <si>
    <t>PALLADAM</t>
  </si>
  <si>
    <t xml:space="preserve">PERAMBALUR </t>
  </si>
  <si>
    <t>PUDUKOTTAI</t>
  </si>
  <si>
    <t>PO/U-II/SE/COMMERCIAL</t>
  </si>
  <si>
    <t>R&amp;D</t>
  </si>
  <si>
    <t>RAMNAD</t>
  </si>
  <si>
    <t>SALEM</t>
  </si>
  <si>
    <t>SE PLG</t>
  </si>
  <si>
    <t>SE/CIVIL/KPSHEP/EMERALD</t>
  </si>
  <si>
    <t>SIVAGANGA</t>
  </si>
  <si>
    <t>THANJAVUR</t>
  </si>
  <si>
    <t xml:space="preserve">THENI </t>
  </si>
  <si>
    <t>THIRUPATHUR</t>
  </si>
  <si>
    <t>THIRUVANNAMALAI</t>
  </si>
  <si>
    <t>THIRUVARUR</t>
  </si>
  <si>
    <t>TIRUNELVELI</t>
  </si>
  <si>
    <t>TIRUPPUR</t>
  </si>
  <si>
    <t>TRICHY/METRO</t>
  </si>
  <si>
    <t>wrogly taxable value added for DBN IN 3B</t>
  </si>
  <si>
    <t>TTPS</t>
  </si>
  <si>
    <t>TUTICORIN</t>
  </si>
  <si>
    <t>UDANGUDI PROJECTS</t>
  </si>
  <si>
    <t>UDUMALPET</t>
  </si>
  <si>
    <t>UPPUR TTP RAMNAD</t>
  </si>
  <si>
    <t xml:space="preserve">VELLORE </t>
  </si>
  <si>
    <t>VGTPS</t>
  </si>
  <si>
    <t>VILLUPURAM</t>
  </si>
  <si>
    <t>VIRUDUNAGAR</t>
  </si>
  <si>
    <t>short paid in 3b (incorrect rate so revised return received)</t>
  </si>
  <si>
    <t xml:space="preserve">WE/T'VELI </t>
  </si>
  <si>
    <t>EXCESS PAID IN 3B</t>
  </si>
  <si>
    <t>WE/UDUMALPET</t>
  </si>
  <si>
    <t xml:space="preserve">DC entries in HT package </t>
  </si>
  <si>
    <t>MM adjustment</t>
  </si>
  <si>
    <t>LT DISHONOURED ENTRY</t>
  </si>
  <si>
    <t>TOTAL</t>
  </si>
  <si>
    <t>GSTR3B</t>
  </si>
  <si>
    <t>DIFFERENCE</t>
  </si>
  <si>
    <t xml:space="preserve">TAXABLE VALUE WRONGLY FILED IN 3B </t>
  </si>
  <si>
    <t>ANNEXURE A (OUTWARD SUPPLY) OTHER THAN HT &amp;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</si>
</sst>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/>
  </cellStyleXfs>
  <cellXfs count="73">
    <xf numFmtId="0" fontId="0" fillId="0" borderId="0" xfId="0"/>
    <xf numFmtId="0" fontId="0" fillId="2" borderId="0" xfId="0" applyFill="1"/>
    <xf numFmtId="0" fontId="6" fillId="2" borderId="4" xfId="0" applyFont="1" applyFill="1" applyBorder="1"/>
    <xf numFmtId="0" fontId="0" fillId="0" borderId="5" xfId="0" applyBorder="1"/>
    <xf numFmtId="0" fontId="0" fillId="0" borderId="6" xfId="0" applyBorder="1"/>
    <xf numFmtId="0" fontId="5" fillId="2" borderId="4" xfId="1" applyFont="1" applyFill="1" applyBorder="1" applyAlignment="1">
      <alignment horizontal="left"/>
    </xf>
    <xf numFmtId="17" fontId="3" fillId="0" borderId="1" xfId="0" applyNumberFormat="1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0" xfId="0" applyFont="1"/>
    <xf numFmtId="0" fontId="2" fillId="0" borderId="6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5" xfId="0" applyFill="1" applyBorder="1"/>
    <xf numFmtId="0" fontId="0" fillId="3" borderId="4" xfId="0" applyFill="1" applyBorder="1"/>
    <xf numFmtId="1" fontId="0" fillId="0" borderId="15" xfId="0" applyNumberFormat="1" applyBorder="1"/>
    <xf numFmtId="0" fontId="0" fillId="0" borderId="17" xfId="0" applyBorder="1"/>
    <xf numFmtId="0" fontId="0" fillId="0" borderId="8" xfId="0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3" fontId="0" fillId="0" borderId="4" xfId="0" applyNumberForma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4" xfId="0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0" xfId="0" applyFill="1"/>
    <xf numFmtId="2" fontId="0" fillId="0" borderId="0" xfId="0" applyNumberFormat="1"/>
    <xf numFmtId="0" fontId="2" fillId="0" borderId="22" xfId="0" applyFont="1" applyBorder="1"/>
    <xf numFmtId="0" fontId="0" fillId="0" borderId="23" xfId="0" applyBorder="1"/>
    <xf numFmtId="0" fontId="0" fillId="3" borderId="23" xfId="0" applyFill="1" applyBorder="1"/>
    <xf numFmtId="0" fontId="0" fillId="2" borderId="15" xfId="0" applyFill="1" applyBorder="1"/>
    <xf numFmtId="0" fontId="0" fillId="2" borderId="14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2" fontId="0" fillId="2" borderId="24" xfId="0" applyNumberFormat="1" applyFill="1" applyBorder="1"/>
    <xf numFmtId="2" fontId="0" fillId="2" borderId="25" xfId="0" applyNumberFormat="1" applyFill="1" applyBorder="1"/>
    <xf numFmtId="2" fontId="0" fillId="2" borderId="26" xfId="0" applyNumberFormat="1" applyFill="1" applyBorder="1"/>
    <xf numFmtId="0" fontId="5" fillId="2" borderId="21" xfId="1" applyFont="1" applyFill="1" applyBorder="1" applyAlignment="1">
      <alignment horizontal="left"/>
    </xf>
    <xf numFmtId="0" fontId="0" fillId="2" borderId="0" xfId="0" applyFill="1" applyBorder="1"/>
    <xf numFmtId="17" fontId="3" fillId="2" borderId="5" xfId="0" applyNumberFormat="1" applyFont="1" applyFill="1" applyBorder="1" applyAlignment="1">
      <alignment horizontal="center"/>
    </xf>
    <xf numFmtId="17" fontId="3" fillId="2" borderId="0" xfId="0" applyNumberFormat="1" applyFont="1" applyFill="1" applyAlignment="1">
      <alignment horizontal="center"/>
    </xf>
    <xf numFmtId="17" fontId="3" fillId="2" borderId="6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left" vertical="top"/>
    </xf>
    <xf numFmtId="17" fontId="3" fillId="0" borderId="2" xfId="0" applyNumberFormat="1" applyFont="1" applyBorder="1" applyAlignment="1">
      <alignment horizontal="left" vertical="top"/>
    </xf>
    <xf numFmtId="17" fontId="3" fillId="0" borderId="3" xfId="0" applyNumberFormat="1" applyFont="1" applyBorder="1" applyAlignment="1">
      <alignment horizontal="left" vertical="top"/>
    </xf>
    <xf numFmtId="0" fontId="5" fillId="2" borderId="4" xfId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7" fontId="3" fillId="0" borderId="7" xfId="0" applyNumberFormat="1" applyFont="1" applyBorder="1" applyAlignment="1">
      <alignment horizontal="center"/>
    </xf>
    <xf numFmtId="17" fontId="3" fillId="0" borderId="8" xfId="0" applyNumberFormat="1" applyFont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17" fontId="3" fillId="2" borderId="2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41\d\A%20Gst\July%202020\cas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TS\Downloads\GST-Jan-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GST%20Returns%20to%20Hqrs%202020-21%20Tangedco\GST-TANGEDCO-09-2020\GST%20RETURN%20MACRO%20SHEET%20UPDATE%20-%20September-2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11\AppData\Local\Temp\GST%20RETURN%20MACRO%20SHEET%20UPDATE%2012.02.2019%20SALES%20FINAL%20N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PS.I\GST\GST%20RETURNS\GST%2011%202019\hq\GST%20RETURN%20%20MACRO%20SHEET%2011%2020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20/JANUARY%202020/jan%202020/JAN%202020/SANGEETHA/VELLORE%20REGION/KANCHEEPURAM/MACRO%20SHEETFINAL%20JANA%202020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PS.I\GST\GST%20RETURNS\GST%20012020\HQ%20012020\MACRO%20SHEET%20JANUARY'%2020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2021-22\GST%20Returns%20to%20Hqrs%202021-22%20TANGEDCO\GST-TANGEDCO-11-2021\ANNEXURE%20A%201.1%20%20November-202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vedio%20LD\GOBI%20EDC%20GST%20on%20LD%20-%20Annexure%20A%20&amp;%20B%20%2016.0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ecember%20'18\GSTR%203B%20Folders\REGIONS\TRICHY%20REGION\NAGAPATTINAM\GST%20DEC%202018%20NEW%2010.01.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NEB\Downloads\GST%20RETURN%20MACRO%20SHEET%20UPDATE%2012.02.2019%20SALES%20FINAL%20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BS\Desktop\october%202019\GSTR%203B%20FOLDERS%20-october\REGIONS\ERODE%20REGION\GOBI\GOBI%20GST%20RETURN%20MACRO%20SHEET%20UPDATE%2010.2019%20SAL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TER%20TARUN\Downloads\Thirupattu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%202021-22%20TANGEDCO\GST-TANGEDCO-04-2021\ANNEXURE%20A%201.1%20-April-202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20/NOVEMBER%202020/GSTR3B%20FOLDERS%20SS/COIMBATORE%20REGION/COIMBATORE%20METRO/ANNEXURE%20A%201.1%20%20%20%20112020%20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20/OCTOBER%202020/GSTR%203B%20FOLDERS%20SS/MADURAI%20REGION/THENI/GST%20MACRO%20SHEET%20FOR%201020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AppData\Local\Temp\Rar$DIa12768.44242\January%202019\REGIONS\COIMBATORE%20REGION\COIMBATORE%20SOUTH\Revised\GST%20RETURN%20MACRO%20SHEET%20UPDATE.01.2018%20SALES%20FINAL%20NEW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swathi\may21\MTPS%20II\MAY-%202021%20bottom%20ash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\Desktop\AOMM2GST%20TDS%20from%2003-20\Combined\JANUARY%202021\oct%202020%20ALL%20DETAILS%20NEW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O-TAXATION\Desktop\GST%20RETURNS\TDA\AS\TDA%20JAN%202022%20FINAL%20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PTEMBER%202020\GSTR%203B%20FOLDERS%20SS\CDC\GST%20RETURN%20MACRO%20SHEET%20UPDATE%2012.02.2019%20SALES%20FINAL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GST%20JAN%202021\A%20CIRCLES%20SAMPLE\REGIONS\CHENNAI%20SOUTH%20REGION\CHENGALPET\ANNEXURE%20A%201.1-1%20-%2001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NGEETHA%20BACKUP/sangeetha/RETURNS/2019/July%202019/RECONCILIATION/July%202019%20conso.%20SANGEETHA%20final%20filing%20copy%20with%20reconcili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GSTR%203B%20Folders\REGIONS\TRICHY%20REGION\PUDUKOTTAI\GST%20DEC%202018%20NEW%2011.01.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October%20Nov%20Dec\GST%20NOVEMBER%202018\THERMAL%20STATION\TTPS\GST%20-%20Annexure%20-%20A%201.1&amp;%201.3%20-%2011-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T%20RETURNS%20TO%20HQRS\2021-22\GST%20Returns%20to%20Hqrs%202021-22%20TANGEDCO\GST-TANGEDCO-10-2021\ANNEXURE%20A%201.1%20%20October-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mar\Desktop\gst%20oct%20nOV%20dEC\October%20Final%20Filing\TNEB%20Sales%20final%20new%20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DCO"/>
      <sheetName val="dropdown"/>
      <sheetName val="Sheet1"/>
    </sheetNames>
    <sheetDataSet>
      <sheetData sheetId="0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1.1"/>
      <sheetName val="dropdown"/>
      <sheetName val="A.1.3"/>
    </sheetNames>
    <sheetDataSet>
      <sheetData sheetId="0"/>
      <sheetData sheetId="1">
        <row r="1">
          <cell r="D1" t="str">
            <v>GOODS AND SERVICES</v>
          </cell>
        </row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FEB-2020"/>
      <sheetName val="Mar-2020"/>
      <sheetName val="Sheet1"/>
      <sheetName val="GST LD from June to September"/>
      <sheetName val="Sheet2"/>
      <sheetName val="Sheet3"/>
      <sheetName val="GST COLLECTED"/>
      <sheetName val="Sales (2)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2"/>
      <sheetData sheetId="3">
        <row r="2">
          <cell r="H2" t="str">
            <v xml:space="preserve">CHENNAI/SOUTH-1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Sheet1"/>
    </sheetNames>
    <sheetDataSet>
      <sheetData sheetId="0"/>
      <sheetData sheetId="1">
        <row r="2">
          <cell r="I2" t="str">
            <v>FLY ASH SALES</v>
          </cell>
          <cell r="J2" t="str">
            <v>CGST + SGST - 5%</v>
          </cell>
        </row>
        <row r="3">
          <cell r="I3" t="str">
            <v>COAL MILL REJECT</v>
          </cell>
          <cell r="J3" t="str">
            <v>CGST + SGST - 12%</v>
          </cell>
        </row>
        <row r="4">
          <cell r="I4" t="str">
            <v>INPLANT TRAINING</v>
          </cell>
          <cell r="J4" t="str">
            <v>CGST + SGST - 18%</v>
          </cell>
        </row>
        <row r="5">
          <cell r="I5" t="str">
            <v>TENDER SALES</v>
          </cell>
          <cell r="J5" t="str">
            <v>CGST + SGST - 28%</v>
          </cell>
        </row>
        <row r="6">
          <cell r="I6" t="str">
            <v>TESTING FEES</v>
          </cell>
          <cell r="J6" t="str">
            <v>IGST - 5%</v>
          </cell>
        </row>
        <row r="7">
          <cell r="I7" t="str">
            <v>NCES INCOME</v>
          </cell>
          <cell r="J7" t="str">
            <v>IGST - 12%</v>
          </cell>
        </row>
        <row r="8">
          <cell r="I8" t="str">
            <v>RENTAL INCOME</v>
          </cell>
          <cell r="J8" t="str">
            <v>IGST - 18%</v>
          </cell>
        </row>
        <row r="9">
          <cell r="I9" t="str">
            <v>REGISTRATION FEES</v>
          </cell>
          <cell r="J9" t="str">
            <v>IGST - 28%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(2)"/>
      <sheetName val="Sales"/>
      <sheetName val="dropdown"/>
    </sheetNames>
    <sheetDataSet>
      <sheetData sheetId="0"/>
      <sheetData sheetId="1"/>
      <sheetData sheetId="2">
        <row r="2">
          <cell r="H2" t="str">
            <v xml:space="preserve">CHENNAI/SOUTH-1 </v>
          </cell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A"/>
      <sheetName val="Annexure B"/>
      <sheetName val="Sheet1"/>
      <sheetName val="Sheet3"/>
      <sheetName val="Sheet2"/>
    </sheetNames>
    <sheetDataSet>
      <sheetData sheetId="0"/>
      <sheetData sheetId="1"/>
      <sheetData sheetId="2"/>
      <sheetData sheetId="3">
        <row r="3">
          <cell r="C3">
            <v>42917</v>
          </cell>
        </row>
        <row r="4">
          <cell r="C4">
            <v>42948</v>
          </cell>
        </row>
        <row r="5">
          <cell r="C5">
            <v>42979</v>
          </cell>
        </row>
        <row r="6">
          <cell r="C6">
            <v>43009</v>
          </cell>
        </row>
        <row r="7">
          <cell r="C7">
            <v>43040</v>
          </cell>
        </row>
        <row r="8">
          <cell r="C8">
            <v>43070</v>
          </cell>
        </row>
        <row r="9">
          <cell r="C9">
            <v>43101</v>
          </cell>
        </row>
        <row r="10">
          <cell r="C10">
            <v>43132</v>
          </cell>
        </row>
        <row r="11">
          <cell r="C11">
            <v>43160</v>
          </cell>
        </row>
        <row r="12">
          <cell r="C12">
            <v>43191</v>
          </cell>
        </row>
        <row r="13">
          <cell r="C13">
            <v>43221</v>
          </cell>
        </row>
        <row r="14">
          <cell r="C14">
            <v>43252</v>
          </cell>
        </row>
        <row r="15">
          <cell r="C15">
            <v>43282</v>
          </cell>
        </row>
        <row r="16">
          <cell r="C16">
            <v>43313</v>
          </cell>
        </row>
        <row r="17">
          <cell r="C17">
            <v>43344</v>
          </cell>
        </row>
        <row r="18">
          <cell r="C18">
            <v>43374</v>
          </cell>
        </row>
        <row r="19">
          <cell r="C19">
            <v>43405</v>
          </cell>
        </row>
        <row r="20">
          <cell r="C20">
            <v>43435</v>
          </cell>
          <cell r="D20">
            <v>43435</v>
          </cell>
        </row>
        <row r="21">
          <cell r="C21">
            <v>43466</v>
          </cell>
          <cell r="D21">
            <v>43466</v>
          </cell>
        </row>
        <row r="22">
          <cell r="C22">
            <v>43497</v>
          </cell>
          <cell r="D22">
            <v>43497</v>
          </cell>
        </row>
        <row r="23">
          <cell r="C23">
            <v>43525</v>
          </cell>
          <cell r="D23">
            <v>43525</v>
          </cell>
        </row>
        <row r="24">
          <cell r="C24">
            <v>43556</v>
          </cell>
          <cell r="D24">
            <v>43556</v>
          </cell>
        </row>
        <row r="25">
          <cell r="C25">
            <v>43586</v>
          </cell>
          <cell r="D25">
            <v>43586</v>
          </cell>
        </row>
        <row r="26">
          <cell r="C26">
            <v>43617</v>
          </cell>
          <cell r="D26">
            <v>43617</v>
          </cell>
        </row>
        <row r="27">
          <cell r="C27">
            <v>43647</v>
          </cell>
          <cell r="D27">
            <v>43647</v>
          </cell>
        </row>
        <row r="28">
          <cell r="C28">
            <v>43678</v>
          </cell>
          <cell r="D28">
            <v>43678</v>
          </cell>
        </row>
        <row r="29">
          <cell r="C29">
            <v>43709</v>
          </cell>
          <cell r="D29">
            <v>43709</v>
          </cell>
        </row>
        <row r="30">
          <cell r="C30">
            <v>43739</v>
          </cell>
          <cell r="D30">
            <v>43739</v>
          </cell>
        </row>
        <row r="31">
          <cell r="C31">
            <v>43770</v>
          </cell>
          <cell r="D31">
            <v>43770</v>
          </cell>
        </row>
        <row r="32">
          <cell r="C32">
            <v>43800</v>
          </cell>
          <cell r="D32">
            <v>43800</v>
          </cell>
        </row>
        <row r="33">
          <cell r="C33">
            <v>43831</v>
          </cell>
          <cell r="D33">
            <v>43831</v>
          </cell>
        </row>
        <row r="34">
          <cell r="C34">
            <v>43862</v>
          </cell>
          <cell r="D34">
            <v>43862</v>
          </cell>
        </row>
        <row r="35">
          <cell r="C35">
            <v>43891</v>
          </cell>
          <cell r="D35">
            <v>43891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.1 AND 1.3"/>
      <sheetName val="dropdown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AdarshGSTPosition"/>
      <sheetName val="working February 2019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A1"/>
      <sheetName val="Sales  A3"/>
      <sheetName val="dropdown"/>
    </sheetNames>
    <sheetDataSet>
      <sheetData sheetId="0"/>
      <sheetData sheetId="1"/>
      <sheetData sheetId="2"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  <sheetName val="Annexure-1.3"/>
      <sheetName val="Sheet1"/>
    </sheetNames>
    <sheetDataSet>
      <sheetData sheetId="0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UDANGUDI</v>
          </cell>
        </row>
        <row r="117">
          <cell r="H117" t="str">
            <v>MM 3</v>
          </cell>
        </row>
        <row r="118">
          <cell r="H118" t="str">
            <v>CDC SCHEMES</v>
          </cell>
        </row>
        <row r="119">
          <cell r="H119" t="str">
            <v>GM-HRD</v>
          </cell>
        </row>
        <row r="120">
          <cell r="H120" t="str">
            <v>HRD-Kit Value</v>
          </cell>
        </row>
        <row r="121">
          <cell r="H121" t="str">
            <v>NCTPP</v>
          </cell>
        </row>
        <row r="122">
          <cell r="H122" t="str">
            <v>Thermal Training Institute NCTPS1</v>
          </cell>
        </row>
        <row r="123">
          <cell r="H123" t="str">
            <v>Pole Casting</v>
          </cell>
        </row>
        <row r="124">
          <cell r="H124" t="str">
            <v>SE/Civil/Hydro Project -Uratchikotai</v>
          </cell>
        </row>
        <row r="125">
          <cell r="H125" t="str">
            <v xml:space="preserve">CE COMMERCIAL(PPP) </v>
          </cell>
        </row>
        <row r="126">
          <cell r="H126" t="str">
            <v>CE COMMERCIAL</v>
          </cell>
        </row>
        <row r="127">
          <cell r="H127" t="str">
            <v xml:space="preserve">SE-PLANNING 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</sheetNames>
    <sheetDataSet>
      <sheetData sheetId="0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"/>
      <sheetName val="A-1.3"/>
      <sheetName val="dropdown"/>
      <sheetName val="Sheet1"/>
      <sheetName val="Sheet2"/>
    </sheetNames>
    <sheetDataSet>
      <sheetData sheetId="0"/>
      <sheetData sheetId="1"/>
      <sheetData sheetId="2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  <sheetName val="Annexure A - 1.2"/>
      <sheetName val="Annexure A - 1.6"/>
      <sheetName val="Annexure - 1.7"/>
    </sheetNames>
    <sheetDataSet>
      <sheetData sheetId="0" refreshError="1"/>
      <sheetData sheetId="1">
        <row r="2">
          <cell r="I2" t="str">
            <v>FLY ASH SALES1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  <row r="22">
          <cell r="I22" t="str">
            <v>LIQUIDATED DAMAGES 20\21</v>
          </cell>
        </row>
        <row r="23">
          <cell r="I23" t="str">
            <v>LIQUIDATED DAMAGES 19\20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"/>
      <sheetName val="oct 2020"/>
      <sheetName val="TDSABSTRACT"/>
      <sheetName val="GSTABSTRACT"/>
      <sheetName val="LD GST"/>
      <sheetName val="GST on LD invoice details"/>
      <sheetName val="Generate Invoice "/>
      <sheetName val="Circlewise TDS"/>
    </sheetNames>
    <sheetDataSet>
      <sheetData sheetId="0">
        <row r="2">
          <cell r="A2" t="str">
            <v>AMPTECH HI-VOLTAGE EQUIPMENT</v>
          </cell>
        </row>
        <row r="3">
          <cell r="A3" t="str">
            <v>AMPTECH POWER TRANSFORMERS</v>
          </cell>
        </row>
        <row r="4">
          <cell r="A4" t="str">
            <v>APOORV ELECTRICALS INDIA PVT LTD</v>
          </cell>
        </row>
        <row r="5">
          <cell r="A5" t="str">
            <v>AVON METERS PVT LTD</v>
          </cell>
        </row>
        <row r="6">
          <cell r="A6" t="str">
            <v>CAPITAL POWER SYSTEMS LTD</v>
          </cell>
        </row>
        <row r="7">
          <cell r="A7" t="str">
            <v xml:space="preserve">EMMESS CONTROL PVT LTD </v>
          </cell>
        </row>
        <row r="8">
          <cell r="A8" t="str">
            <v xml:space="preserve">EMMESS ELECTRICALS </v>
          </cell>
        </row>
        <row r="9">
          <cell r="A9" t="str">
            <v>ENERGY TEC</v>
          </cell>
        </row>
        <row r="10">
          <cell r="A10" t="str">
            <v>FORCE MOTORS LIMITED</v>
          </cell>
        </row>
        <row r="11">
          <cell r="A11" t="str">
            <v>GENUS POWER INFRASTRUCTURES LTD</v>
          </cell>
        </row>
        <row r="12">
          <cell r="A12" t="str">
            <v>HIMACHAL ENERGY PRIVATE LIMITED</v>
          </cell>
        </row>
        <row r="13">
          <cell r="A13" t="str">
            <v>HPL ELECTRIC&amp;POWER LTD</v>
          </cell>
        </row>
        <row r="14">
          <cell r="A14" t="str">
            <v>IPL PRODUCTS</v>
          </cell>
        </row>
        <row r="15">
          <cell r="A15" t="str">
            <v>LARSON AND TURBO</v>
          </cell>
        </row>
        <row r="16">
          <cell r="A16" t="str">
            <v>MADHAV ENGINEERIS PVT LTD</v>
          </cell>
        </row>
        <row r="17">
          <cell r="A17" t="str">
            <v xml:space="preserve">MAHINDRA&amp;MAHINDRA LIMITED </v>
          </cell>
        </row>
        <row r="18">
          <cell r="A18" t="str">
            <v>NAGA ELECTRICAL INDUSTRIES</v>
          </cell>
        </row>
        <row r="19">
          <cell r="A19" t="str">
            <v>ORANGE POWER</v>
          </cell>
        </row>
        <row r="20">
          <cell r="A20" t="str">
            <v>P G R TRANSFORMERS</v>
          </cell>
        </row>
        <row r="21">
          <cell r="A21" t="str">
            <v>PATEL BROTHERS</v>
          </cell>
        </row>
        <row r="22">
          <cell r="A22" t="str">
            <v>SAI BABA ENGG</v>
          </cell>
        </row>
        <row r="23">
          <cell r="A23" t="str">
            <v>SATHISH ENGG WORKS</v>
          </cell>
        </row>
        <row r="24">
          <cell r="A24" t="str">
            <v>SATHIYA ENGG</v>
          </cell>
        </row>
        <row r="25">
          <cell r="A25" t="str">
            <v>SECURE METERS LTD</v>
          </cell>
        </row>
        <row r="26">
          <cell r="A26" t="str">
            <v>SECURE SEALS PVT INDIA LTD</v>
          </cell>
        </row>
        <row r="27">
          <cell r="A27" t="str">
            <v>SENTHIL ELECTRONICS</v>
          </cell>
        </row>
        <row r="28">
          <cell r="A28" t="str">
            <v>SRI SARAVANAELECTRO FIRM</v>
          </cell>
        </row>
        <row r="29">
          <cell r="A29" t="str">
            <v>SRI SIVA DURGA ENGINEERING</v>
          </cell>
        </row>
        <row r="30">
          <cell r="A30" t="str">
            <v>TOP LINE SWITCHGEAR PVT LTD</v>
          </cell>
        </row>
        <row r="31">
          <cell r="A31" t="str">
            <v>TOYOTA KIRLOSKER MOTOR PVT LTD</v>
          </cell>
        </row>
        <row r="32">
          <cell r="A32" t="str">
            <v xml:space="preserve">VIDYUTH CONTROL SYESTEMS PVT LTD </v>
          </cell>
        </row>
        <row r="33">
          <cell r="A33" t="str">
            <v>PARIMALA FABRICATORS &amp;ENGG WORKS</v>
          </cell>
        </row>
        <row r="34">
          <cell r="A34" t="str">
            <v>SRI RENGAN ELECT MECH  INDUSTRY</v>
          </cell>
        </row>
        <row r="35">
          <cell r="A35">
            <v>0</v>
          </cell>
        </row>
        <row r="36">
          <cell r="A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A "/>
      <sheetName val="HT &amp; LT"/>
      <sheetName val="ANNEXURE A"/>
      <sheetName val="ANNEXURE B"/>
      <sheetName val="MAY 2021 RECON"/>
      <sheetName val="MAY PIVOT DIFF"/>
    </sheetNames>
    <sheetDataSet>
      <sheetData sheetId="0"/>
      <sheetData sheetId="1">
        <row r="5">
          <cell r="B5">
            <v>400</v>
          </cell>
          <cell r="C5">
            <v>9134425.9299999997</v>
          </cell>
          <cell r="D5">
            <v>100377.18</v>
          </cell>
          <cell r="E5">
            <v>771918.27</v>
          </cell>
          <cell r="F5">
            <v>771918.27</v>
          </cell>
          <cell r="G5">
            <v>5930039.9400000004</v>
          </cell>
          <cell r="H5">
            <v>0</v>
          </cell>
          <cell r="I5">
            <v>533703.57999999996</v>
          </cell>
          <cell r="J5">
            <v>533703.57999999996</v>
          </cell>
          <cell r="K5">
            <v>1146840</v>
          </cell>
          <cell r="L5">
            <v>20695.064399999999</v>
          </cell>
          <cell r="M5">
            <v>92868.089999999851</v>
          </cell>
          <cell r="N5">
            <v>92868.089999999851</v>
          </cell>
        </row>
        <row r="6">
          <cell r="B6">
            <v>401</v>
          </cell>
          <cell r="C6">
            <v>38747921.049999997</v>
          </cell>
          <cell r="D6">
            <v>2641</v>
          </cell>
          <cell r="E6">
            <v>2954166.3999999994</v>
          </cell>
          <cell r="F6">
            <v>2954166.3999999994</v>
          </cell>
          <cell r="G6">
            <v>7643274.1400000006</v>
          </cell>
          <cell r="H6">
            <v>18</v>
          </cell>
          <cell r="I6">
            <v>687885.66</v>
          </cell>
          <cell r="J6">
            <v>687885.66</v>
          </cell>
          <cell r="K6">
            <v>-248416.47999999672</v>
          </cell>
          <cell r="L6">
            <v>53232.22</v>
          </cell>
          <cell r="M6">
            <v>-48973.480000000447</v>
          </cell>
          <cell r="N6">
            <v>-48973.480000000447</v>
          </cell>
        </row>
        <row r="7">
          <cell r="B7">
            <v>402</v>
          </cell>
          <cell r="C7">
            <v>20138724.790000007</v>
          </cell>
          <cell r="D7">
            <v>0</v>
          </cell>
          <cell r="E7">
            <v>1812484.8500000006</v>
          </cell>
          <cell r="F7">
            <v>1812484.8500000006</v>
          </cell>
          <cell r="G7">
            <v>5059743.05</v>
          </cell>
          <cell r="H7">
            <v>0</v>
          </cell>
          <cell r="I7">
            <v>455376.87</v>
          </cell>
          <cell r="J7">
            <v>455376.87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>
            <v>404</v>
          </cell>
          <cell r="C8">
            <v>77717636.580000028</v>
          </cell>
          <cell r="D8">
            <v>0</v>
          </cell>
          <cell r="E8">
            <v>6837663.6600000029</v>
          </cell>
          <cell r="F8">
            <v>6837663.6600000029</v>
          </cell>
          <cell r="G8">
            <v>6517736.9900000002</v>
          </cell>
          <cell r="H8">
            <v>0</v>
          </cell>
          <cell r="I8">
            <v>586596.31999999995</v>
          </cell>
          <cell r="J8">
            <v>586596.31999999995</v>
          </cell>
          <cell r="K8">
            <v>-5200.2700000032783</v>
          </cell>
          <cell r="L8">
            <v>0</v>
          </cell>
          <cell r="M8">
            <v>-234.02000000048429</v>
          </cell>
          <cell r="N8">
            <v>-234.02000000048429</v>
          </cell>
        </row>
        <row r="9">
          <cell r="B9">
            <v>406</v>
          </cell>
          <cell r="C9">
            <v>34027534.310000002</v>
          </cell>
          <cell r="D9">
            <v>0</v>
          </cell>
          <cell r="E9">
            <v>3062480.8999999994</v>
          </cell>
          <cell r="F9">
            <v>3062480.8999999994</v>
          </cell>
          <cell r="G9">
            <v>7182751.4400000004</v>
          </cell>
          <cell r="H9">
            <v>0</v>
          </cell>
          <cell r="I9">
            <v>646447.62</v>
          </cell>
          <cell r="J9">
            <v>646447.62</v>
          </cell>
          <cell r="K9">
            <v>0</v>
          </cell>
          <cell r="L9">
            <v>468</v>
          </cell>
          <cell r="M9">
            <v>-234.00000000046566</v>
          </cell>
          <cell r="N9">
            <v>-234.00000000046566</v>
          </cell>
        </row>
        <row r="10">
          <cell r="B10">
            <v>410</v>
          </cell>
          <cell r="C10">
            <v>6393309.29</v>
          </cell>
          <cell r="D10">
            <v>0</v>
          </cell>
          <cell r="E10">
            <v>575398.13000000012</v>
          </cell>
          <cell r="F10">
            <v>575398.13000000012</v>
          </cell>
          <cell r="G10">
            <v>3633390.32</v>
          </cell>
          <cell r="H10">
            <v>0</v>
          </cell>
          <cell r="I10">
            <v>327005.13</v>
          </cell>
          <cell r="J10">
            <v>327005.13</v>
          </cell>
          <cell r="K10">
            <v>-41969260</v>
          </cell>
          <cell r="L10">
            <v>0</v>
          </cell>
          <cell r="M10">
            <v>-3777233.4000000004</v>
          </cell>
          <cell r="N10">
            <v>-3777233.4000000004</v>
          </cell>
        </row>
        <row r="11">
          <cell r="B11">
            <v>411</v>
          </cell>
          <cell r="C11">
            <v>150364557.34000003</v>
          </cell>
          <cell r="D11">
            <v>73117.37999999999</v>
          </cell>
          <cell r="E11">
            <v>13007731.820000008</v>
          </cell>
          <cell r="F11">
            <v>13007731.820000008</v>
          </cell>
          <cell r="G11">
            <v>6584589.0700000003</v>
          </cell>
          <cell r="H11">
            <v>0</v>
          </cell>
          <cell r="I11">
            <v>592613.02</v>
          </cell>
          <cell r="J11">
            <v>592613.02</v>
          </cell>
          <cell r="K11">
            <v>-13000</v>
          </cell>
          <cell r="L11">
            <v>840413</v>
          </cell>
          <cell r="M11">
            <v>-420908.5</v>
          </cell>
          <cell r="N11">
            <v>-420908.5</v>
          </cell>
        </row>
        <row r="12">
          <cell r="B12">
            <v>412</v>
          </cell>
          <cell r="C12">
            <v>34926072.480000004</v>
          </cell>
          <cell r="D12">
            <v>0</v>
          </cell>
          <cell r="E12">
            <v>3142879.0700000003</v>
          </cell>
          <cell r="F12">
            <v>3142879.0700000003</v>
          </cell>
          <cell r="G12">
            <v>4798647.99</v>
          </cell>
          <cell r="H12">
            <v>0</v>
          </cell>
          <cell r="I12">
            <v>431878.32</v>
          </cell>
          <cell r="J12">
            <v>431878.32</v>
          </cell>
          <cell r="K12">
            <v>0</v>
          </cell>
          <cell r="L12">
            <v>936</v>
          </cell>
          <cell r="M12">
            <v>-468.00000000046566</v>
          </cell>
          <cell r="N12">
            <v>-468.00000000046566</v>
          </cell>
        </row>
        <row r="13">
          <cell r="B13">
            <v>413</v>
          </cell>
          <cell r="C13">
            <v>10998134.040000001</v>
          </cell>
          <cell r="D13">
            <v>0</v>
          </cell>
          <cell r="E13">
            <v>989832.01000000013</v>
          </cell>
          <cell r="F13">
            <v>989832.01000000013</v>
          </cell>
          <cell r="G13">
            <v>3342246.6</v>
          </cell>
          <cell r="H13">
            <v>0</v>
          </cell>
          <cell r="I13">
            <v>300802.19</v>
          </cell>
          <cell r="J13">
            <v>300802.19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B14">
            <v>414</v>
          </cell>
          <cell r="C14">
            <v>9180901.8599999975</v>
          </cell>
          <cell r="D14">
            <v>0</v>
          </cell>
          <cell r="E14">
            <v>715583.58999999985</v>
          </cell>
          <cell r="F14">
            <v>715583.58999999985</v>
          </cell>
          <cell r="G14">
            <v>4308390.07</v>
          </cell>
          <cell r="H14">
            <v>0</v>
          </cell>
          <cell r="I14">
            <v>387755.11</v>
          </cell>
          <cell r="J14">
            <v>387755.11</v>
          </cell>
          <cell r="K14">
            <v>-762523.00999999978</v>
          </cell>
          <cell r="L14">
            <v>0</v>
          </cell>
          <cell r="M14">
            <v>0</v>
          </cell>
          <cell r="N14">
            <v>0</v>
          </cell>
        </row>
        <row r="15">
          <cell r="B15">
            <v>416</v>
          </cell>
          <cell r="C15">
            <v>5940946.5300000003</v>
          </cell>
          <cell r="D15">
            <v>0</v>
          </cell>
          <cell r="E15">
            <v>534685.38000000012</v>
          </cell>
          <cell r="F15">
            <v>534685.38000000012</v>
          </cell>
          <cell r="G15">
            <v>3295810.38</v>
          </cell>
          <cell r="H15">
            <v>0</v>
          </cell>
          <cell r="I15">
            <v>296622.93</v>
          </cell>
          <cell r="J15">
            <v>296622.93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417</v>
          </cell>
          <cell r="C16">
            <v>338726</v>
          </cell>
          <cell r="D16">
            <v>0</v>
          </cell>
          <cell r="E16">
            <v>30485.54</v>
          </cell>
          <cell r="F16">
            <v>30485.54</v>
          </cell>
          <cell r="G16">
            <v>2496982.89</v>
          </cell>
          <cell r="H16">
            <v>0</v>
          </cell>
          <cell r="I16">
            <v>224728.46</v>
          </cell>
          <cell r="J16">
            <v>224728.46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B17">
            <v>418</v>
          </cell>
          <cell r="C17">
            <v>14501176.010000002</v>
          </cell>
          <cell r="D17">
            <v>0</v>
          </cell>
          <cell r="E17">
            <v>1305106.9300000002</v>
          </cell>
          <cell r="F17">
            <v>1305106.9300000002</v>
          </cell>
          <cell r="G17">
            <v>4826182.01</v>
          </cell>
          <cell r="H17">
            <v>0</v>
          </cell>
          <cell r="I17">
            <v>434356.38</v>
          </cell>
          <cell r="J17">
            <v>434356.38</v>
          </cell>
          <cell r="K17">
            <v>-10400</v>
          </cell>
          <cell r="L17">
            <v>0</v>
          </cell>
          <cell r="M17">
            <v>-936.00000000023283</v>
          </cell>
          <cell r="N17">
            <v>-936.00000000023283</v>
          </cell>
        </row>
        <row r="18">
          <cell r="B18">
            <v>420</v>
          </cell>
          <cell r="C18">
            <v>4560709.82</v>
          </cell>
          <cell r="D18">
            <v>0</v>
          </cell>
          <cell r="E18">
            <v>410463.62999999995</v>
          </cell>
          <cell r="F18">
            <v>410463.62999999995</v>
          </cell>
          <cell r="G18">
            <v>2959074.23</v>
          </cell>
          <cell r="H18">
            <v>0</v>
          </cell>
          <cell r="I18">
            <v>266316.68</v>
          </cell>
          <cell r="J18">
            <v>266316.68</v>
          </cell>
          <cell r="K18">
            <v>-2600</v>
          </cell>
          <cell r="L18">
            <v>0</v>
          </cell>
          <cell r="M18">
            <v>0</v>
          </cell>
          <cell r="N18">
            <v>0</v>
          </cell>
        </row>
        <row r="19">
          <cell r="B19">
            <v>421</v>
          </cell>
          <cell r="C19">
            <v>39809916.07</v>
          </cell>
          <cell r="D19">
            <v>0</v>
          </cell>
          <cell r="E19">
            <v>3534309.4200000009</v>
          </cell>
          <cell r="F19">
            <v>3534309.4200000009</v>
          </cell>
          <cell r="G19">
            <v>4635590.8499999996</v>
          </cell>
          <cell r="H19">
            <v>18</v>
          </cell>
          <cell r="I19">
            <v>417194.17</v>
          </cell>
          <cell r="J19">
            <v>417194.17</v>
          </cell>
          <cell r="K19">
            <v>2800</v>
          </cell>
          <cell r="L19">
            <v>1404</v>
          </cell>
          <cell r="M19">
            <v>-449.56999999983236</v>
          </cell>
          <cell r="N19">
            <v>-449.56999999983236</v>
          </cell>
        </row>
        <row r="20">
          <cell r="B20">
            <v>422</v>
          </cell>
          <cell r="C20">
            <v>80245738.890000015</v>
          </cell>
          <cell r="D20">
            <v>0</v>
          </cell>
          <cell r="E20">
            <v>7222116.9699999988</v>
          </cell>
          <cell r="F20">
            <v>7222116.9699999988</v>
          </cell>
          <cell r="G20">
            <v>3465558.56</v>
          </cell>
          <cell r="H20">
            <v>0</v>
          </cell>
          <cell r="I20">
            <v>311900.28999999998</v>
          </cell>
          <cell r="J20">
            <v>311900.28999999998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>
            <v>424</v>
          </cell>
          <cell r="C21">
            <v>48999323.980000012</v>
          </cell>
          <cell r="D21">
            <v>468</v>
          </cell>
          <cell r="E21">
            <v>4409473.2300000023</v>
          </cell>
          <cell r="F21">
            <v>4409473.2300000023</v>
          </cell>
          <cell r="G21">
            <v>5915975.0899999999</v>
          </cell>
          <cell r="H21">
            <v>0</v>
          </cell>
          <cell r="I21">
            <v>532437.76000000001</v>
          </cell>
          <cell r="J21">
            <v>532437.76000000001</v>
          </cell>
          <cell r="K21">
            <v>35740</v>
          </cell>
          <cell r="L21">
            <v>0</v>
          </cell>
          <cell r="M21">
            <v>3450.6200000001118</v>
          </cell>
          <cell r="N21">
            <v>3450.6200000001118</v>
          </cell>
        </row>
        <row r="22">
          <cell r="B22">
            <v>426</v>
          </cell>
          <cell r="C22">
            <v>48326510.410000004</v>
          </cell>
          <cell r="D22">
            <v>0</v>
          </cell>
          <cell r="E22">
            <v>4236233.9499999983</v>
          </cell>
          <cell r="F22">
            <v>4236233.9499999983</v>
          </cell>
          <cell r="G22">
            <v>3557656.17</v>
          </cell>
          <cell r="H22">
            <v>0</v>
          </cell>
          <cell r="I22">
            <v>320189.06</v>
          </cell>
          <cell r="J22">
            <v>320189.06</v>
          </cell>
          <cell r="K22">
            <v>28732287.444444444</v>
          </cell>
          <cell r="L22">
            <v>0</v>
          </cell>
          <cell r="M22">
            <v>2585905.870000001</v>
          </cell>
          <cell r="N22">
            <v>2585905.870000001</v>
          </cell>
        </row>
        <row r="23">
          <cell r="B23">
            <v>430</v>
          </cell>
          <cell r="C23">
            <v>30988078.760000002</v>
          </cell>
          <cell r="D23">
            <v>11588.400000000001</v>
          </cell>
          <cell r="E23">
            <v>2766570.4599999981</v>
          </cell>
          <cell r="F23">
            <v>2766570.4599999981</v>
          </cell>
          <cell r="G23">
            <v>4221717.67</v>
          </cell>
          <cell r="H23">
            <v>0</v>
          </cell>
          <cell r="I23">
            <v>379954.58999999997</v>
          </cell>
          <cell r="J23">
            <v>379954.58999999997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432</v>
          </cell>
          <cell r="C24">
            <v>77450158.649999991</v>
          </cell>
          <cell r="D24">
            <v>540</v>
          </cell>
          <cell r="E24">
            <v>6970015.3499999959</v>
          </cell>
          <cell r="F24">
            <v>6970015.3499999959</v>
          </cell>
          <cell r="G24">
            <v>3137425.06</v>
          </cell>
          <cell r="H24">
            <v>0</v>
          </cell>
          <cell r="I24">
            <v>282368.26</v>
          </cell>
          <cell r="J24">
            <v>282368.26</v>
          </cell>
          <cell r="K24">
            <v>-8232.9399999976158</v>
          </cell>
          <cell r="L24">
            <v>468</v>
          </cell>
          <cell r="M24">
            <v>-272.95999999996275</v>
          </cell>
          <cell r="N24">
            <v>-272.95999999996275</v>
          </cell>
        </row>
        <row r="25">
          <cell r="B25">
            <v>434</v>
          </cell>
          <cell r="C25">
            <v>11977287.57</v>
          </cell>
          <cell r="D25">
            <v>0</v>
          </cell>
          <cell r="E25">
            <v>1077956.2099999995</v>
          </cell>
          <cell r="F25">
            <v>1077956.2099999995</v>
          </cell>
          <cell r="G25">
            <v>2555521.46</v>
          </cell>
          <cell r="H25">
            <v>0</v>
          </cell>
          <cell r="I25">
            <v>229996.93</v>
          </cell>
          <cell r="J25">
            <v>229996.93</v>
          </cell>
          <cell r="K25">
            <v>2530243.9999999963</v>
          </cell>
          <cell r="L25">
            <v>0</v>
          </cell>
          <cell r="M25">
            <v>227721.99000000034</v>
          </cell>
          <cell r="N25">
            <v>227721.99000000034</v>
          </cell>
        </row>
        <row r="26">
          <cell r="B26">
            <v>435</v>
          </cell>
          <cell r="C26">
            <v>25477227.899999999</v>
          </cell>
          <cell r="D26">
            <v>0</v>
          </cell>
          <cell r="E26">
            <v>2289143.61</v>
          </cell>
          <cell r="F26">
            <v>2289143.61</v>
          </cell>
          <cell r="G26">
            <v>5375040.6200000001</v>
          </cell>
          <cell r="H26">
            <v>0</v>
          </cell>
          <cell r="I26">
            <v>483753.65</v>
          </cell>
          <cell r="J26">
            <v>483753.65</v>
          </cell>
          <cell r="K26">
            <v>29829</v>
          </cell>
          <cell r="L26">
            <v>0</v>
          </cell>
          <cell r="M26">
            <v>2684.7000000001863</v>
          </cell>
          <cell r="N26">
            <v>2684.7000000001863</v>
          </cell>
        </row>
        <row r="27">
          <cell r="B27">
            <v>436</v>
          </cell>
          <cell r="C27">
            <v>20499488.529999997</v>
          </cell>
          <cell r="D27">
            <v>0</v>
          </cell>
          <cell r="E27">
            <v>1844954.8999999997</v>
          </cell>
          <cell r="F27">
            <v>1844954.8999999997</v>
          </cell>
          <cell r="G27">
            <v>2543659.7999999998</v>
          </cell>
          <cell r="H27">
            <v>0</v>
          </cell>
          <cell r="I27">
            <v>228929.38</v>
          </cell>
          <cell r="J27">
            <v>228929.38</v>
          </cell>
          <cell r="K27">
            <v>1323450.9611111172</v>
          </cell>
          <cell r="L27">
            <v>0</v>
          </cell>
          <cell r="M27">
            <v>120280.57999999961</v>
          </cell>
          <cell r="N27">
            <v>120280.57999999961</v>
          </cell>
        </row>
        <row r="28">
          <cell r="B28">
            <v>437</v>
          </cell>
          <cell r="C28">
            <v>17276588.969999999</v>
          </cell>
          <cell r="D28">
            <v>0</v>
          </cell>
          <cell r="E28">
            <v>1554893.3999999997</v>
          </cell>
          <cell r="F28">
            <v>1554893.3999999997</v>
          </cell>
          <cell r="G28">
            <v>3052222.4</v>
          </cell>
          <cell r="H28">
            <v>0</v>
          </cell>
          <cell r="I28">
            <v>274700.02</v>
          </cell>
          <cell r="J28">
            <v>274700.02</v>
          </cell>
          <cell r="K28">
            <v>40476604.444444433</v>
          </cell>
          <cell r="L28">
            <v>0</v>
          </cell>
          <cell r="M28">
            <v>3642894.3999999994</v>
          </cell>
          <cell r="N28">
            <v>3642894.3999999994</v>
          </cell>
        </row>
        <row r="29">
          <cell r="B29">
            <v>438</v>
          </cell>
          <cell r="C29">
            <v>17181543.959999997</v>
          </cell>
          <cell r="D29">
            <v>0</v>
          </cell>
          <cell r="E29">
            <v>1546338.9900000002</v>
          </cell>
          <cell r="F29">
            <v>1546338.9900000002</v>
          </cell>
          <cell r="G29">
            <v>4452154.87</v>
          </cell>
          <cell r="H29">
            <v>0</v>
          </cell>
          <cell r="I29">
            <v>400693.93</v>
          </cell>
          <cell r="J29">
            <v>400693.93</v>
          </cell>
          <cell r="K29">
            <v>-2600.8600000031292</v>
          </cell>
          <cell r="L29">
            <v>0</v>
          </cell>
          <cell r="M29">
            <v>-6.9999999832361937E-2</v>
          </cell>
          <cell r="N29">
            <v>-6.9999999832361937E-2</v>
          </cell>
        </row>
        <row r="30">
          <cell r="B30">
            <v>439</v>
          </cell>
          <cell r="C30">
            <v>40176591.68999999</v>
          </cell>
          <cell r="D30">
            <v>0</v>
          </cell>
          <cell r="E30">
            <v>3615893.6600000015</v>
          </cell>
          <cell r="F30">
            <v>3615893.6600000015</v>
          </cell>
          <cell r="G30">
            <v>2337349.0299999998</v>
          </cell>
          <cell r="H30">
            <v>0</v>
          </cell>
          <cell r="I30">
            <v>210361.41</v>
          </cell>
          <cell r="J30">
            <v>210361.41</v>
          </cell>
          <cell r="K30">
            <v>-2837.1300000026822</v>
          </cell>
          <cell r="L30">
            <v>609.12</v>
          </cell>
          <cell r="M30">
            <v>376.10000000102445</v>
          </cell>
          <cell r="N30">
            <v>376.10000000102445</v>
          </cell>
        </row>
        <row r="31">
          <cell r="B31">
            <v>440</v>
          </cell>
          <cell r="C31">
            <v>21479681.050000001</v>
          </cell>
          <cell r="D31">
            <v>0</v>
          </cell>
          <cell r="E31">
            <v>1932470.24</v>
          </cell>
          <cell r="F31">
            <v>1932470.24</v>
          </cell>
          <cell r="G31">
            <v>2509297.63</v>
          </cell>
          <cell r="H31">
            <v>0</v>
          </cell>
          <cell r="I31">
            <v>225836.79</v>
          </cell>
          <cell r="J31">
            <v>225836.79</v>
          </cell>
          <cell r="K31">
            <v>1292841.0299999993</v>
          </cell>
          <cell r="L31">
            <v>0</v>
          </cell>
          <cell r="M31">
            <v>117056.98999999999</v>
          </cell>
          <cell r="N31">
            <v>117056.98999999999</v>
          </cell>
        </row>
        <row r="32">
          <cell r="B32">
            <v>442</v>
          </cell>
          <cell r="C32">
            <v>13443040.719999999</v>
          </cell>
          <cell r="D32">
            <v>468</v>
          </cell>
          <cell r="E32">
            <v>1209639.6600000004</v>
          </cell>
          <cell r="F32">
            <v>1209639.6600000004</v>
          </cell>
          <cell r="G32">
            <v>6112232.7000000002</v>
          </cell>
          <cell r="H32">
            <v>0</v>
          </cell>
          <cell r="I32">
            <v>550100.93000000005</v>
          </cell>
          <cell r="J32">
            <v>550100.93000000005</v>
          </cell>
          <cell r="K32">
            <v>-2600</v>
          </cell>
          <cell r="L32">
            <v>468</v>
          </cell>
          <cell r="M32">
            <v>-234</v>
          </cell>
          <cell r="N32">
            <v>-234</v>
          </cell>
        </row>
        <row r="33">
          <cell r="B33">
            <v>443</v>
          </cell>
          <cell r="C33">
            <v>4277854</v>
          </cell>
          <cell r="D33">
            <v>0</v>
          </cell>
          <cell r="E33">
            <v>385007.95999999996</v>
          </cell>
          <cell r="F33">
            <v>385007.95999999996</v>
          </cell>
          <cell r="G33">
            <v>2493210.33</v>
          </cell>
          <cell r="H33">
            <v>0</v>
          </cell>
          <cell r="I33">
            <v>224388.93</v>
          </cell>
          <cell r="J33">
            <v>224388.93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444</v>
          </cell>
          <cell r="C34">
            <v>2859903</v>
          </cell>
          <cell r="D34">
            <v>0</v>
          </cell>
          <cell r="E34">
            <v>257390.64</v>
          </cell>
          <cell r="F34">
            <v>257390.64</v>
          </cell>
          <cell r="G34">
            <v>5619683.2599999998</v>
          </cell>
          <cell r="H34">
            <v>0</v>
          </cell>
          <cell r="I34">
            <v>505771.49</v>
          </cell>
          <cell r="J34">
            <v>505771.49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445</v>
          </cell>
          <cell r="C35">
            <v>131777</v>
          </cell>
          <cell r="D35">
            <v>0</v>
          </cell>
          <cell r="E35">
            <v>11859.93</v>
          </cell>
          <cell r="F35">
            <v>11859.93</v>
          </cell>
          <cell r="G35">
            <v>3957798.83</v>
          </cell>
          <cell r="H35">
            <v>0</v>
          </cell>
          <cell r="I35">
            <v>356201.89</v>
          </cell>
          <cell r="J35">
            <v>356201.89</v>
          </cell>
          <cell r="K35">
            <v>-2600</v>
          </cell>
          <cell r="L35">
            <v>0</v>
          </cell>
          <cell r="M35">
            <v>0</v>
          </cell>
          <cell r="N35">
            <v>0</v>
          </cell>
        </row>
        <row r="36">
          <cell r="B36">
            <v>446</v>
          </cell>
          <cell r="C36">
            <v>6524411.0700000003</v>
          </cell>
          <cell r="D36">
            <v>0</v>
          </cell>
          <cell r="E36">
            <v>587197.27999999991</v>
          </cell>
          <cell r="F36">
            <v>587197.27999999991</v>
          </cell>
          <cell r="G36">
            <v>4245324.91</v>
          </cell>
          <cell r="H36">
            <v>0</v>
          </cell>
          <cell r="I36">
            <v>382079.24</v>
          </cell>
          <cell r="J36">
            <v>382079.24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447</v>
          </cell>
          <cell r="C37">
            <v>62669</v>
          </cell>
          <cell r="D37">
            <v>0</v>
          </cell>
          <cell r="E37">
            <v>5640.21</v>
          </cell>
          <cell r="F37">
            <v>5640.21</v>
          </cell>
          <cell r="G37">
            <v>2883823.34</v>
          </cell>
          <cell r="H37">
            <v>0</v>
          </cell>
          <cell r="I37">
            <v>259544.1</v>
          </cell>
          <cell r="J37">
            <v>259544.1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B38">
            <v>450</v>
          </cell>
          <cell r="C38">
            <v>101527862.94</v>
          </cell>
          <cell r="D38">
            <v>0</v>
          </cell>
          <cell r="E38">
            <v>9137509.4499999955</v>
          </cell>
          <cell r="F38">
            <v>9137509.4499999955</v>
          </cell>
          <cell r="G38">
            <v>4763153.0999999996</v>
          </cell>
          <cell r="H38">
            <v>0</v>
          </cell>
          <cell r="I38">
            <v>428683.78</v>
          </cell>
          <cell r="J38">
            <v>428683.78</v>
          </cell>
          <cell r="K38">
            <v>43891228.753333285</v>
          </cell>
          <cell r="L38">
            <v>0</v>
          </cell>
          <cell r="M38">
            <v>3950448.2399999965</v>
          </cell>
          <cell r="N38">
            <v>3950442.2399999965</v>
          </cell>
        </row>
        <row r="39">
          <cell r="B39">
            <v>452</v>
          </cell>
          <cell r="C39">
            <v>16196481.440000001</v>
          </cell>
          <cell r="D39">
            <v>468</v>
          </cell>
          <cell r="E39">
            <v>1457217.13</v>
          </cell>
          <cell r="F39">
            <v>1457217.13</v>
          </cell>
          <cell r="G39">
            <v>4202238.96</v>
          </cell>
          <cell r="H39">
            <v>0</v>
          </cell>
          <cell r="I39">
            <v>378201.51</v>
          </cell>
          <cell r="J39">
            <v>378201.51</v>
          </cell>
          <cell r="K39">
            <v>4387800.6666666642</v>
          </cell>
          <cell r="L39">
            <v>0</v>
          </cell>
          <cell r="M39">
            <v>394902.06000000006</v>
          </cell>
          <cell r="N39">
            <v>394902.06000000006</v>
          </cell>
        </row>
        <row r="40">
          <cell r="B40">
            <v>460</v>
          </cell>
          <cell r="C40">
            <v>3027764.31</v>
          </cell>
          <cell r="D40">
            <v>0</v>
          </cell>
          <cell r="E40">
            <v>272499.39999999997</v>
          </cell>
          <cell r="F40">
            <v>272499.39999999997</v>
          </cell>
          <cell r="G40">
            <v>3275574.48</v>
          </cell>
          <cell r="H40">
            <v>0</v>
          </cell>
          <cell r="I40">
            <v>294801.7</v>
          </cell>
          <cell r="J40">
            <v>294801.7</v>
          </cell>
          <cell r="K40">
            <v>1918985.9099999995</v>
          </cell>
          <cell r="L40">
            <v>0</v>
          </cell>
          <cell r="M40">
            <v>172708.14999999991</v>
          </cell>
          <cell r="N40">
            <v>172708.14999999991</v>
          </cell>
        </row>
        <row r="41">
          <cell r="B41">
            <v>462</v>
          </cell>
          <cell r="C41">
            <v>65486303.609999999</v>
          </cell>
          <cell r="D41">
            <v>0</v>
          </cell>
          <cell r="E41">
            <v>5893769.9500000048</v>
          </cell>
          <cell r="F41">
            <v>5893769.9500000048</v>
          </cell>
          <cell r="G41">
            <v>4756994.37</v>
          </cell>
          <cell r="H41">
            <v>0</v>
          </cell>
          <cell r="I41">
            <v>428129.49</v>
          </cell>
          <cell r="J41">
            <v>428129.49</v>
          </cell>
          <cell r="K41">
            <v>15600</v>
          </cell>
          <cell r="L41">
            <v>0</v>
          </cell>
          <cell r="M41">
            <v>1403.9999999990687</v>
          </cell>
          <cell r="N41">
            <v>1403.9999999990687</v>
          </cell>
        </row>
        <row r="42">
          <cell r="B42">
            <v>463</v>
          </cell>
          <cell r="C42">
            <v>4996238.8899999997</v>
          </cell>
          <cell r="D42">
            <v>0</v>
          </cell>
          <cell r="E42">
            <v>448962.10999999981</v>
          </cell>
          <cell r="F42">
            <v>448962.10999999981</v>
          </cell>
          <cell r="G42">
            <v>3771949.09</v>
          </cell>
          <cell r="H42">
            <v>0</v>
          </cell>
          <cell r="I42">
            <v>339475.42</v>
          </cell>
          <cell r="J42">
            <v>339475.42</v>
          </cell>
          <cell r="K42">
            <v>-5200</v>
          </cell>
          <cell r="L42">
            <v>0</v>
          </cell>
          <cell r="M42">
            <v>0</v>
          </cell>
          <cell r="N42">
            <v>0</v>
          </cell>
        </row>
        <row r="43">
          <cell r="B43">
            <v>470</v>
          </cell>
          <cell r="C43">
            <v>15022307.58</v>
          </cell>
          <cell r="D43">
            <v>0</v>
          </cell>
          <cell r="E43">
            <v>1351773.29</v>
          </cell>
          <cell r="F43">
            <v>1351773.29</v>
          </cell>
          <cell r="G43">
            <v>4867393.29</v>
          </cell>
          <cell r="H43">
            <v>0</v>
          </cell>
          <cell r="I43">
            <v>438065.4</v>
          </cell>
          <cell r="J43">
            <v>438065.4</v>
          </cell>
          <cell r="K43">
            <v>-2600</v>
          </cell>
          <cell r="L43">
            <v>0</v>
          </cell>
          <cell r="M43">
            <v>-234</v>
          </cell>
          <cell r="N43">
            <v>-234</v>
          </cell>
        </row>
        <row r="44">
          <cell r="B44">
            <v>472</v>
          </cell>
          <cell r="C44">
            <v>21727001.379999999</v>
          </cell>
          <cell r="D44">
            <v>0</v>
          </cell>
          <cell r="E44">
            <v>1542276.4900000009</v>
          </cell>
          <cell r="F44">
            <v>1542276.4900000009</v>
          </cell>
          <cell r="G44">
            <v>7990176.7300000004</v>
          </cell>
          <cell r="H44">
            <v>0</v>
          </cell>
          <cell r="I44">
            <v>719115.9</v>
          </cell>
          <cell r="J44">
            <v>719115.9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>
            <v>474</v>
          </cell>
          <cell r="C45">
            <v>2337842.4699999997</v>
          </cell>
          <cell r="D45">
            <v>0</v>
          </cell>
          <cell r="E45">
            <v>210405.64999999997</v>
          </cell>
          <cell r="F45">
            <v>210405.64999999997</v>
          </cell>
          <cell r="G45">
            <v>4534316.6500000004</v>
          </cell>
          <cell r="H45">
            <v>0</v>
          </cell>
          <cell r="I45">
            <v>408088.5</v>
          </cell>
          <cell r="J45">
            <v>408088.5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B46">
            <v>476</v>
          </cell>
          <cell r="C46">
            <v>5319668.2799999993</v>
          </cell>
          <cell r="D46">
            <v>0</v>
          </cell>
          <cell r="E46">
            <v>478771.23</v>
          </cell>
          <cell r="F46">
            <v>478771.23</v>
          </cell>
          <cell r="G46">
            <v>2926068.63</v>
          </cell>
          <cell r="H46">
            <v>0</v>
          </cell>
          <cell r="I46">
            <v>263346.18</v>
          </cell>
          <cell r="J46">
            <v>263346.18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>
            <v>478</v>
          </cell>
          <cell r="C47">
            <v>268458</v>
          </cell>
          <cell r="D47">
            <v>0</v>
          </cell>
          <cell r="E47">
            <v>24161.9</v>
          </cell>
          <cell r="F47">
            <v>24161.9</v>
          </cell>
          <cell r="G47">
            <v>2943653.34</v>
          </cell>
          <cell r="H47">
            <v>0</v>
          </cell>
          <cell r="I47">
            <v>264928.81</v>
          </cell>
          <cell r="J47">
            <v>264928.81</v>
          </cell>
          <cell r="K47">
            <v>13000</v>
          </cell>
          <cell r="L47">
            <v>0</v>
          </cell>
          <cell r="M47">
            <v>1170</v>
          </cell>
          <cell r="N47">
            <v>1170</v>
          </cell>
        </row>
        <row r="48">
          <cell r="B48">
            <v>482</v>
          </cell>
          <cell r="C48">
            <v>1009537.12</v>
          </cell>
          <cell r="D48">
            <v>0</v>
          </cell>
          <cell r="E48">
            <v>90859.19</v>
          </cell>
          <cell r="F48">
            <v>90859.19</v>
          </cell>
          <cell r="G48">
            <v>1441593.21</v>
          </cell>
          <cell r="H48">
            <v>18</v>
          </cell>
          <cell r="I48">
            <v>129734.39</v>
          </cell>
          <cell r="J48">
            <v>129734.39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-34236.67</v>
          </cell>
          <cell r="I49">
            <v>-3081.3002999999999</v>
          </cell>
          <cell r="J49">
            <v>-3081.3002999999999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FEB-2020"/>
      <sheetName val="Mar-2020"/>
      <sheetName val="Sheet1"/>
      <sheetName val="GST LD from June to September"/>
      <sheetName val="Sheet2"/>
      <sheetName val="Sheet3"/>
    </sheetNames>
    <sheetDataSet>
      <sheetData sheetId="0" refreshError="1"/>
      <sheetData sheetId="1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  <sheetName val="Sheet1"/>
    </sheetNames>
    <sheetDataSet>
      <sheetData sheetId="0"/>
      <sheetData sheetId="1">
        <row r="2">
          <cell r="H2" t="str">
            <v xml:space="preserve">CHENNAI/SOUTH-1 </v>
          </cell>
          <cell r="I2" t="str">
            <v>FLY ASH SALES</v>
          </cell>
          <cell r="J2" t="str">
            <v>CGST + SGST - 5%</v>
          </cell>
        </row>
        <row r="3">
          <cell r="H3" t="str">
            <v xml:space="preserve">CHENNAI/WEST </v>
          </cell>
          <cell r="I3" t="str">
            <v>COAL MILL REJECT</v>
          </cell>
          <cell r="J3" t="str">
            <v>CGST + SGST - 12%</v>
          </cell>
        </row>
        <row r="4">
          <cell r="H4" t="str">
            <v>CHENNAI/SOUTH-II</v>
          </cell>
          <cell r="I4" t="str">
            <v>INPLANT TRAINING</v>
          </cell>
          <cell r="J4" t="str">
            <v>CGST + SGST - 18%</v>
          </cell>
        </row>
        <row r="5">
          <cell r="H5" t="str">
            <v xml:space="preserve">CHENGLEPAT </v>
          </cell>
          <cell r="I5" t="str">
            <v>TENDER SALES</v>
          </cell>
          <cell r="J5" t="str">
            <v>CGST + SGST - 28%</v>
          </cell>
        </row>
        <row r="6">
          <cell r="H6" t="str">
            <v>CE/CHENNAI/NORTH</v>
          </cell>
          <cell r="I6" t="str">
            <v>TESTING FEES</v>
          </cell>
          <cell r="J6" t="str">
            <v>IGST - 5%</v>
          </cell>
        </row>
        <row r="7">
          <cell r="H7" t="str">
            <v xml:space="preserve">CHENNAI/NORTH </v>
          </cell>
          <cell r="I7" t="str">
            <v>NCES INCOME</v>
          </cell>
          <cell r="J7" t="str">
            <v>IGST - 12%</v>
          </cell>
        </row>
        <row r="8">
          <cell r="H8" t="str">
            <v xml:space="preserve">CHENNAI/CENTRAL </v>
          </cell>
          <cell r="I8" t="str">
            <v>RENTAL INCOME</v>
          </cell>
          <cell r="J8" t="str">
            <v>IGST - 18%</v>
          </cell>
        </row>
        <row r="9">
          <cell r="H9" t="str">
            <v>CE/VELLORE</v>
          </cell>
          <cell r="I9" t="str">
            <v>REGISTRATION FEES</v>
          </cell>
          <cell r="J9" t="str">
            <v>IGST - 28%</v>
          </cell>
        </row>
        <row r="10">
          <cell r="H10" t="str">
            <v xml:space="preserve">VELLORE </v>
          </cell>
          <cell r="I10" t="str">
            <v>SCRAP SALES</v>
          </cell>
        </row>
        <row r="11">
          <cell r="H11" t="str">
            <v xml:space="preserve">KRISHNAGIRI </v>
          </cell>
          <cell r="I11" t="str">
            <v>LIQUIDATED DAMAGES</v>
          </cell>
        </row>
        <row r="12">
          <cell r="H12" t="str">
            <v>KANCHEEPURAM</v>
          </cell>
          <cell r="I12" t="str">
            <v>PENAL INTEREST ON SD EMD GROUND RENT ETC</v>
          </cell>
        </row>
        <row r="13">
          <cell r="H13" t="str">
            <v>THIRUPATHUR</v>
          </cell>
          <cell r="I13" t="str">
            <v>DEMURRAGE CHARGES</v>
          </cell>
        </row>
        <row r="14">
          <cell r="H14" t="str">
            <v xml:space="preserve">DHARMAPURI </v>
          </cell>
          <cell r="I14" t="str">
            <v>COAL WING INCOME</v>
          </cell>
        </row>
        <row r="15">
          <cell r="H15" t="str">
            <v>CE/ERODE</v>
          </cell>
          <cell r="I15" t="str">
            <v>HT INCOME METER RENT</v>
          </cell>
        </row>
        <row r="16">
          <cell r="H16" t="str">
            <v xml:space="preserve">SALEM </v>
          </cell>
          <cell r="I16" t="str">
            <v>LT INCOME</v>
          </cell>
        </row>
        <row r="17">
          <cell r="H17" t="str">
            <v xml:space="preserve">METTUR </v>
          </cell>
          <cell r="I17" t="str">
            <v>RECRUITMENT FEES</v>
          </cell>
        </row>
        <row r="18">
          <cell r="H18" t="str">
            <v>ERODE</v>
          </cell>
          <cell r="I18" t="str">
            <v>OTHER SERVICE INCOME</v>
          </cell>
        </row>
        <row r="19">
          <cell r="H19" t="str">
            <v xml:space="preserve">GOBI </v>
          </cell>
          <cell r="I19" t="str">
            <v>LIQUIDATED DAMAGES 17\18</v>
          </cell>
        </row>
        <row r="20">
          <cell r="H20" t="str">
            <v xml:space="preserve">NAMAKKAL </v>
          </cell>
          <cell r="I20" t="str">
            <v>LIQUIDATED DAMAGES 18\19</v>
          </cell>
        </row>
        <row r="21">
          <cell r="H21" t="str">
            <v>CE/COIMBATORE</v>
          </cell>
          <cell r="I21" t="str">
            <v>LIQUIDATED DAMAGES 19\20</v>
          </cell>
        </row>
        <row r="22">
          <cell r="H22" t="str">
            <v>COIMBATORE/NORTH</v>
          </cell>
          <cell r="I22" t="str">
            <v>LIQUIDATED DAMAGES 20\21</v>
          </cell>
        </row>
        <row r="23">
          <cell r="H23" t="str">
            <v>COIMBATORE/SOUTH</v>
          </cell>
          <cell r="I23" t="str">
            <v>HT INCOME OTHER THAN METER RENT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UDANGUDI</v>
          </cell>
        </row>
        <row r="117">
          <cell r="H117" t="str">
            <v>MM 3</v>
          </cell>
        </row>
        <row r="118">
          <cell r="H118" t="str">
            <v>CDC SCHEMES</v>
          </cell>
        </row>
        <row r="119">
          <cell r="H119" t="str">
            <v>GM-HRD</v>
          </cell>
        </row>
        <row r="120">
          <cell r="H120" t="str">
            <v>HRD-Kit Value</v>
          </cell>
        </row>
        <row r="121">
          <cell r="H121" t="str">
            <v>NCTPP</v>
          </cell>
        </row>
        <row r="122">
          <cell r="H122" t="str">
            <v>Thermal Training Institute NCTPS1</v>
          </cell>
        </row>
        <row r="123">
          <cell r="H123" t="str">
            <v>Pole Casting</v>
          </cell>
        </row>
        <row r="124">
          <cell r="H124" t="str">
            <v>SE/Civil/Hydro Project -Uratchikotai</v>
          </cell>
        </row>
        <row r="125">
          <cell r="H125" t="str">
            <v xml:space="preserve">CE COMMERCIAL(PPP) </v>
          </cell>
        </row>
        <row r="126">
          <cell r="H126" t="str">
            <v>CE COMMERCIAL</v>
          </cell>
        </row>
        <row r="127">
          <cell r="H127" t="str">
            <v xml:space="preserve">SE-PLANNING 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  <sheetName val="macro Pivot"/>
      <sheetName val="Conso. Sheet"/>
      <sheetName val="Sheet1"/>
      <sheetName val="Portal "/>
      <sheetName val="Portal pivot"/>
      <sheetName val="GSTR 3B reconciliation"/>
      <sheetName val="Pudukottai &amp; kallakurch removed"/>
    </sheetNames>
    <sheetDataSet>
      <sheetData sheetId="0">
        <row r="2">
          <cell r="H2" t="str">
            <v xml:space="preserve">CHENNAI/SOUTH-1 </v>
          </cell>
          <cell r="I2" t="str">
            <v>FLY ASH SALES</v>
          </cell>
          <cell r="J2" t="str">
            <v>CGST + SGST - 5%</v>
          </cell>
        </row>
        <row r="3">
          <cell r="H3" t="str">
            <v xml:space="preserve">CHENNAI/WEST </v>
          </cell>
          <cell r="I3" t="str">
            <v>COAL MILL REJECT</v>
          </cell>
          <cell r="J3" t="str">
            <v>CGST + SGST - 12%</v>
          </cell>
        </row>
        <row r="4">
          <cell r="H4" t="str">
            <v>CHENNAI/SOUTH-II</v>
          </cell>
          <cell r="I4" t="str">
            <v>INPLANT TRAINING</v>
          </cell>
          <cell r="J4" t="str">
            <v>CGST + SGST - 18%</v>
          </cell>
        </row>
        <row r="5">
          <cell r="H5" t="str">
            <v xml:space="preserve">CHENGLEPAT </v>
          </cell>
          <cell r="I5" t="str">
            <v>TENDER SALES</v>
          </cell>
          <cell r="J5" t="str">
            <v>CGST + SGST - 28%</v>
          </cell>
        </row>
        <row r="6">
          <cell r="H6" t="str">
            <v>CE/CHENNAI/NORTH</v>
          </cell>
          <cell r="I6" t="str">
            <v>TESTING FEES</v>
          </cell>
          <cell r="J6" t="str">
            <v>IGST - 5%</v>
          </cell>
        </row>
        <row r="7">
          <cell r="H7" t="str">
            <v xml:space="preserve">CHENNAI/NORTH </v>
          </cell>
          <cell r="I7" t="str">
            <v>NCES INCOME</v>
          </cell>
          <cell r="J7" t="str">
            <v>IGST - 12%</v>
          </cell>
        </row>
        <row r="8">
          <cell r="H8" t="str">
            <v xml:space="preserve">CHENNAI/CENTRAL </v>
          </cell>
          <cell r="I8" t="str">
            <v>RENTAL INCOME</v>
          </cell>
          <cell r="J8" t="str">
            <v>IGST - 18%</v>
          </cell>
        </row>
        <row r="9">
          <cell r="H9" t="str">
            <v>CE/VELLORE</v>
          </cell>
          <cell r="I9" t="str">
            <v>REGISTRATION FEES</v>
          </cell>
          <cell r="J9" t="str">
            <v>IGST - 28%</v>
          </cell>
        </row>
        <row r="10">
          <cell r="H10" t="str">
            <v xml:space="preserve">VELLORE </v>
          </cell>
          <cell r="I10" t="str">
            <v>SCRAP SALES</v>
          </cell>
        </row>
        <row r="11">
          <cell r="H11" t="str">
            <v xml:space="preserve">KRISHNAGIRI </v>
          </cell>
          <cell r="I11" t="str">
            <v>LIQUIDATED DAMAGES</v>
          </cell>
        </row>
        <row r="12">
          <cell r="H12" t="str">
            <v>KANCHEEPURAM</v>
          </cell>
          <cell r="I12" t="str">
            <v>PENAL INTEREST ON SD EMD GROUND RENT ETC</v>
          </cell>
        </row>
        <row r="13">
          <cell r="H13" t="str">
            <v>THIRUPATHUR</v>
          </cell>
          <cell r="I13" t="str">
            <v>DEMURRAGE CHARGES</v>
          </cell>
        </row>
        <row r="14">
          <cell r="H14" t="str">
            <v xml:space="preserve">DHARMAPURI </v>
          </cell>
          <cell r="I14" t="str">
            <v>COAL WING INCOME</v>
          </cell>
        </row>
        <row r="15">
          <cell r="H15" t="str">
            <v>CE/ERODE</v>
          </cell>
          <cell r="I15" t="str">
            <v>HT INCOME</v>
          </cell>
        </row>
        <row r="16">
          <cell r="H16" t="str">
            <v xml:space="preserve">SALEM </v>
          </cell>
          <cell r="I16" t="str">
            <v>LT INCOME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.1 AND 1.3"/>
      <sheetName val="Sheet1"/>
      <sheetName val="dropdown"/>
    </sheetNames>
    <sheetDataSet>
      <sheetData sheetId="0"/>
      <sheetData sheetId="1"/>
      <sheetData sheetId="2">
        <row r="2">
          <cell r="H2" t="str">
            <v xml:space="preserve">CHENNAI/SOUTH-1 </v>
          </cell>
        </row>
        <row r="3">
          <cell r="H3" t="str">
            <v xml:space="preserve">CHENNAI/WEST </v>
          </cell>
        </row>
        <row r="4">
          <cell r="H4" t="str">
            <v>CHENNAI/SOUTH-II</v>
          </cell>
        </row>
        <row r="5">
          <cell r="H5" t="str">
            <v xml:space="preserve">CHENGLEPAT </v>
          </cell>
        </row>
        <row r="6">
          <cell r="H6" t="str">
            <v>CE/CHENNAI/NORTH</v>
          </cell>
        </row>
        <row r="7">
          <cell r="H7" t="str">
            <v xml:space="preserve">CHENNAI/NORTH </v>
          </cell>
        </row>
        <row r="8">
          <cell r="H8" t="str">
            <v xml:space="preserve">CHENNAI/CENTRAL </v>
          </cell>
        </row>
        <row r="9">
          <cell r="H9" t="str">
            <v>CE/VELLORE</v>
          </cell>
        </row>
        <row r="10">
          <cell r="H10" t="str">
            <v xml:space="preserve">VELLORE </v>
          </cell>
        </row>
        <row r="11">
          <cell r="H11" t="str">
            <v xml:space="preserve">KRISHNAGIRI </v>
          </cell>
        </row>
        <row r="12">
          <cell r="H12" t="str">
            <v>KANCHEEPURAM</v>
          </cell>
        </row>
        <row r="13">
          <cell r="H13" t="str">
            <v>THIRUPATHUR</v>
          </cell>
        </row>
        <row r="14">
          <cell r="H14" t="str">
            <v xml:space="preserve">DHARMAPURI </v>
          </cell>
        </row>
        <row r="15">
          <cell r="H15" t="str">
            <v>CE/ERODE</v>
          </cell>
        </row>
        <row r="16">
          <cell r="H16" t="str">
            <v xml:space="preserve">SALEM </v>
          </cell>
        </row>
        <row r="17">
          <cell r="H17" t="str">
            <v xml:space="preserve">METTUR </v>
          </cell>
        </row>
        <row r="18">
          <cell r="H18" t="str">
            <v>ERODE</v>
          </cell>
        </row>
        <row r="19">
          <cell r="H19" t="str">
            <v xml:space="preserve">GOBI </v>
          </cell>
        </row>
        <row r="20">
          <cell r="H20" t="str">
            <v xml:space="preserve">NAMAKKAL </v>
          </cell>
        </row>
        <row r="21">
          <cell r="H21" t="str">
            <v>CE/COIMBATORE</v>
          </cell>
        </row>
        <row r="22">
          <cell r="H22" t="str">
            <v>COIMBATORE/NORTH</v>
          </cell>
        </row>
        <row r="23">
          <cell r="H23" t="str">
            <v>COIMBATORE/SOUTH</v>
          </cell>
        </row>
        <row r="24">
          <cell r="H24" t="str">
            <v>COIMBATORE/METRO</v>
          </cell>
        </row>
        <row r="25">
          <cell r="H25" t="str">
            <v xml:space="preserve">GRIS </v>
          </cell>
        </row>
        <row r="26">
          <cell r="H26" t="str">
            <v>UDUMALPET</v>
          </cell>
        </row>
        <row r="27">
          <cell r="H27" t="str">
            <v xml:space="preserve">TIRUPPUR  </v>
          </cell>
        </row>
        <row r="28">
          <cell r="H28" t="str">
            <v>CE/TIRUNELVELI</v>
          </cell>
        </row>
        <row r="29">
          <cell r="H29" t="str">
            <v>KANYAKUMARI</v>
          </cell>
        </row>
        <row r="30">
          <cell r="H30" t="str">
            <v>TIRUNELVELI</v>
          </cell>
        </row>
        <row r="31">
          <cell r="H31" t="str">
            <v>TUTICORIN</v>
          </cell>
        </row>
        <row r="32">
          <cell r="H32" t="str">
            <v>VIRUDUNAGAR</v>
          </cell>
        </row>
        <row r="33">
          <cell r="H33" t="str">
            <v>CE/MADURAI</v>
          </cell>
        </row>
        <row r="34">
          <cell r="H34" t="str">
            <v>MADURAI</v>
          </cell>
        </row>
        <row r="35">
          <cell r="H35" t="str">
            <v xml:space="preserve">THENI </v>
          </cell>
        </row>
        <row r="36">
          <cell r="H36" t="str">
            <v>SIVAGANGA</v>
          </cell>
        </row>
        <row r="37">
          <cell r="H37" t="str">
            <v xml:space="preserve">RAMNAD </v>
          </cell>
        </row>
        <row r="38">
          <cell r="H38" t="str">
            <v xml:space="preserve">DINDIGUL </v>
          </cell>
        </row>
        <row r="39">
          <cell r="H39" t="str">
            <v xml:space="preserve">MADURAI/METRO </v>
          </cell>
        </row>
        <row r="40">
          <cell r="H40" t="str">
            <v xml:space="preserve">UPPUR TPP RAMNAD </v>
          </cell>
        </row>
        <row r="41">
          <cell r="H41" t="str">
            <v>CE/TRICHY</v>
          </cell>
        </row>
        <row r="42">
          <cell r="H42" t="str">
            <v xml:space="preserve">PERAMBALUR </v>
          </cell>
        </row>
        <row r="43">
          <cell r="H43" t="str">
            <v>TRICHY/METRO</v>
          </cell>
        </row>
        <row r="44">
          <cell r="H44" t="str">
            <v>KARUR</v>
          </cell>
        </row>
        <row r="45">
          <cell r="H45" t="str">
            <v>PUDUKOTTAI</v>
          </cell>
        </row>
        <row r="46">
          <cell r="H46" t="str">
            <v xml:space="preserve">THANJAVUR </v>
          </cell>
        </row>
        <row r="47">
          <cell r="H47" t="str">
            <v>NAGAI</v>
          </cell>
        </row>
        <row r="48">
          <cell r="H48" t="str">
            <v xml:space="preserve">THIRUVARUR </v>
          </cell>
        </row>
        <row r="49">
          <cell r="H49" t="str">
            <v>CE/VILLUPURAM</v>
          </cell>
        </row>
        <row r="50">
          <cell r="H50" t="str">
            <v>VILLUPURAM</v>
          </cell>
        </row>
        <row r="51">
          <cell r="H51" t="str">
            <v xml:space="preserve">KALLAKURICHI </v>
          </cell>
        </row>
        <row r="52">
          <cell r="H52" t="str">
            <v>CUDDALORE</v>
          </cell>
        </row>
        <row r="53">
          <cell r="H53" t="str">
            <v xml:space="preserve">THIRUVANNAMALAI </v>
          </cell>
        </row>
        <row r="54">
          <cell r="H54" t="str">
            <v>CE/HYDRO</v>
          </cell>
        </row>
        <row r="55">
          <cell r="H55" t="str">
            <v xml:space="preserve">GEN.KUNDAH  </v>
          </cell>
        </row>
        <row r="56">
          <cell r="H56" t="str">
            <v xml:space="preserve">GEN/KADAMPARAI </v>
          </cell>
        </row>
        <row r="57">
          <cell r="H57" t="str">
            <v xml:space="preserve">GEN/TIRUNELVELI </v>
          </cell>
        </row>
        <row r="58">
          <cell r="H58" t="str">
            <v xml:space="preserve">GEN/ERODE </v>
          </cell>
        </row>
        <row r="59">
          <cell r="H59" t="str">
            <v>CE/ETPS</v>
          </cell>
        </row>
        <row r="60">
          <cell r="H60" t="str">
            <v>ETPS/Exp-PROJECT</v>
          </cell>
        </row>
        <row r="61">
          <cell r="H61" t="str">
            <v xml:space="preserve">ETPS I </v>
          </cell>
        </row>
        <row r="62">
          <cell r="H62" t="str">
            <v>CE/NCTPS</v>
          </cell>
        </row>
        <row r="63">
          <cell r="H63" t="str">
            <v xml:space="preserve">NCTPS I </v>
          </cell>
        </row>
        <row r="64">
          <cell r="H64" t="str">
            <v>NCTPS II</v>
          </cell>
        </row>
        <row r="65">
          <cell r="H65" t="str">
            <v xml:space="preserve">NCTPS III </v>
          </cell>
        </row>
        <row r="66">
          <cell r="H66" t="str">
            <v>CE/MTPS</v>
          </cell>
        </row>
        <row r="67">
          <cell r="H67" t="str">
            <v>MTPS I</v>
          </cell>
        </row>
        <row r="68">
          <cell r="H68" t="str">
            <v>MTPP</v>
          </cell>
        </row>
        <row r="69">
          <cell r="H69" t="str">
            <v>MTPS II</v>
          </cell>
        </row>
        <row r="70">
          <cell r="H70" t="str">
            <v>CE/TTPS</v>
          </cell>
        </row>
        <row r="71">
          <cell r="H71" t="str">
            <v>TTPS</v>
          </cell>
        </row>
        <row r="72">
          <cell r="H72" t="str">
            <v>CE/LMHEP</v>
          </cell>
        </row>
        <row r="73">
          <cell r="H73" t="str">
            <v>LMHEP</v>
          </cell>
        </row>
        <row r="74">
          <cell r="H74" t="str">
            <v xml:space="preserve">CMCI/MADURAI (DRIP) </v>
          </cell>
        </row>
        <row r="75">
          <cell r="H75" t="str">
            <v>CMC/EMERALD</v>
          </cell>
        </row>
        <row r="76">
          <cell r="H76" t="str">
            <v>CE/NCES</v>
          </cell>
        </row>
        <row r="77">
          <cell r="H77" t="str">
            <v xml:space="preserve">WE/T'VELI </v>
          </cell>
        </row>
        <row r="78">
          <cell r="H78" t="str">
            <v>WE/UDUMALPET</v>
          </cell>
        </row>
        <row r="79">
          <cell r="H79" t="str">
            <v>CE/GTS</v>
          </cell>
        </row>
        <row r="80">
          <cell r="H80" t="str">
            <v xml:space="preserve">KOVILKALAPPAL GTPS (Thrumakottai) </v>
          </cell>
        </row>
        <row r="81">
          <cell r="H81" t="str">
            <v>BBGTPS (GMR Land Lease Rent 1.3)</v>
          </cell>
        </row>
        <row r="82">
          <cell r="H82" t="str">
            <v>VALUTHUR GTPP/Ramnad</v>
          </cell>
        </row>
        <row r="83">
          <cell r="H83" t="str">
            <v xml:space="preserve">GTPP/KUTTALAM MARUTHUR </v>
          </cell>
        </row>
        <row r="84">
          <cell r="H84" t="str">
            <v>Mettur Workshop</v>
          </cell>
        </row>
        <row r="85">
          <cell r="H85" t="str">
            <v>CDC</v>
          </cell>
        </row>
        <row r="86">
          <cell r="H86" t="str">
            <v>Funds</v>
          </cell>
        </row>
        <row r="87">
          <cell r="H87" t="str">
            <v>Central Payments</v>
          </cell>
        </row>
        <row r="88">
          <cell r="H88" t="str">
            <v>COAL- Purchase</v>
          </cell>
        </row>
        <row r="89">
          <cell r="H89" t="str">
            <v>COST</v>
          </cell>
        </row>
        <row r="90">
          <cell r="H90" t="str">
            <v>RESOURCES</v>
          </cell>
        </row>
        <row r="91">
          <cell r="H91" t="str">
            <v>AO/COMPILATION</v>
          </cell>
        </row>
        <row r="92">
          <cell r="H92" t="str">
            <v>R &amp; D</v>
          </cell>
        </row>
        <row r="93">
          <cell r="H93" t="str">
            <v>DFC/NCES HQRS</v>
          </cell>
        </row>
        <row r="94">
          <cell r="H94" t="str">
            <v xml:space="preserve">MM 2  </v>
          </cell>
        </row>
        <row r="95">
          <cell r="H95" t="str">
            <v xml:space="preserve">FC COAL-Handling </v>
          </cell>
        </row>
        <row r="96">
          <cell r="H96" t="str">
            <v xml:space="preserve">IAO  I FLOOR- </v>
          </cell>
        </row>
        <row r="97">
          <cell r="H97" t="str">
            <v xml:space="preserve">US/GENL- BOSB </v>
          </cell>
        </row>
        <row r="98">
          <cell r="H98" t="str">
            <v xml:space="preserve">DS/VIGILANCE </v>
          </cell>
        </row>
        <row r="99">
          <cell r="H99" t="str">
            <v>APO/HQ (CE/PERSONNEL)</v>
          </cell>
        </row>
        <row r="100">
          <cell r="H100" t="str">
            <v>CE/Personnel -</v>
          </cell>
        </row>
        <row r="101">
          <cell r="H101" t="str">
            <v>AO/ESTD</v>
          </cell>
        </row>
        <row r="102">
          <cell r="H102" t="str">
            <v>Balance sheet</v>
          </cell>
        </row>
        <row r="103">
          <cell r="H103" t="str">
            <v>ADM OFFICER (SOUTH)</v>
          </cell>
        </row>
        <row r="104">
          <cell r="H104" t="str">
            <v>ADM OFFICER (NORTH)</v>
          </cell>
        </row>
        <row r="105">
          <cell r="H105" t="str">
            <v>PO UNIT III  MM,COAL,HYDRO ELECTRICAL</v>
          </cell>
        </row>
        <row r="106">
          <cell r="H106" t="str">
            <v xml:space="preserve">APO UNIT II  PLANNING,HRD,NCES,R&amp;D, DSM </v>
          </cell>
        </row>
        <row r="107">
          <cell r="H107" t="str">
            <v>SE projects (APO UNIT I)</v>
          </cell>
        </row>
        <row r="108">
          <cell r="H108" t="str">
            <v>APO UNIT IV (CIVIL DESIGN/CIVIL HYDEL)</v>
          </cell>
        </row>
        <row r="109">
          <cell r="H109" t="str">
            <v>HYDRO ELECTRICAL SYSTEM</v>
          </cell>
        </row>
        <row r="110">
          <cell r="H110" t="str">
            <v>HYDRO ELECTRIAL CHIEF HEAD DRAFTS MAN</v>
          </cell>
        </row>
        <row r="111">
          <cell r="H111" t="str">
            <v xml:space="preserve">SE-CIVIL DESIGN &amp; HYDRO PROJE </v>
          </cell>
        </row>
        <row r="112">
          <cell r="H112" t="str">
            <v>APO UNIT I (T &amp; H PROJECT, P &amp; E, GTS, Betterment thermal</v>
          </cell>
        </row>
        <row r="113">
          <cell r="H113" t="str">
            <v>SE PROJECT ENVIRONMENT</v>
          </cell>
        </row>
        <row r="114">
          <cell r="H114" t="str">
            <v xml:space="preserve">CE INFORMATION TECHNO. </v>
          </cell>
        </row>
        <row r="115">
          <cell r="H115" t="str">
            <v>Secretary</v>
          </cell>
        </row>
        <row r="116">
          <cell r="H116" t="str">
            <v>GM-HRD</v>
          </cell>
        </row>
        <row r="117">
          <cell r="H117" t="str">
            <v>HRD-Kit Value</v>
          </cell>
        </row>
        <row r="118">
          <cell r="H118" t="str">
            <v>NCTPP</v>
          </cell>
        </row>
        <row r="119">
          <cell r="H119" t="str">
            <v>Thermal Training Institute NCTPS1</v>
          </cell>
        </row>
        <row r="120">
          <cell r="H120" t="str">
            <v>Pole Casting</v>
          </cell>
        </row>
        <row r="121">
          <cell r="H121" t="str">
            <v>SE/Civil/Hydro Project -Uratchikotai</v>
          </cell>
        </row>
        <row r="122">
          <cell r="H122" t="str">
            <v xml:space="preserve">CE COMMERCIAL(PPP) </v>
          </cell>
        </row>
        <row r="123">
          <cell r="H123" t="str">
            <v>CE COMMERCIAL</v>
          </cell>
        </row>
        <row r="124">
          <cell r="H124" t="str">
            <v xml:space="preserve">SE-PLANNING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2018-Annexure 1.1"/>
      <sheetName val="11-2018 Annx 1.1 weighment Chrg"/>
      <sheetName val="11-2018 Annexure 1.3"/>
      <sheetName val="dropdown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CGST + SGST - 5%</v>
          </cell>
        </row>
        <row r="3">
          <cell r="J3" t="str">
            <v>CGST + SGST - 12%</v>
          </cell>
        </row>
        <row r="4">
          <cell r="J4" t="str">
            <v>CGST + SGST - 18%</v>
          </cell>
        </row>
        <row r="5">
          <cell r="J5" t="str">
            <v>CGST + SGST - 28%</v>
          </cell>
        </row>
        <row r="6">
          <cell r="J6" t="str">
            <v>IGST - 5%</v>
          </cell>
        </row>
        <row r="7">
          <cell r="J7" t="str">
            <v>IGST - 12%</v>
          </cell>
        </row>
        <row r="8">
          <cell r="J8" t="str">
            <v>IGST - 18%</v>
          </cell>
        </row>
        <row r="9">
          <cell r="J9" t="str">
            <v>IGST - 28%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1.1"/>
      <sheetName val="dropdown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LIQUIDATED DAMAGES 19\20</v>
          </cell>
        </row>
        <row r="22">
          <cell r="I22" t="str">
            <v>LIQUIDATED DAMAGES 20\21</v>
          </cell>
        </row>
        <row r="23">
          <cell r="I23" t="str">
            <v>HT INCOME OTHER THAN METER RENT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dropdown"/>
      <sheetName val="Unregistered"/>
      <sheetName val="Sheet1"/>
    </sheetNames>
    <sheetDataSet>
      <sheetData sheetId="0" refreshError="1"/>
      <sheetData sheetId="1">
        <row r="2">
          <cell r="I2" t="str">
            <v>FLY ASH SALES</v>
          </cell>
        </row>
        <row r="3">
          <cell r="I3" t="str">
            <v>COAL MILL REJECT</v>
          </cell>
        </row>
        <row r="4">
          <cell r="I4" t="str">
            <v>INPLANT TRAINING</v>
          </cell>
        </row>
        <row r="5">
          <cell r="I5" t="str">
            <v>TENDER SALES</v>
          </cell>
        </row>
        <row r="6">
          <cell r="I6" t="str">
            <v>TESTING FEES</v>
          </cell>
        </row>
        <row r="7">
          <cell r="I7" t="str">
            <v>NCES INCOME</v>
          </cell>
        </row>
        <row r="8">
          <cell r="I8" t="str">
            <v>RENTAL INCOME</v>
          </cell>
        </row>
        <row r="9">
          <cell r="I9" t="str">
            <v>REGISTRATION FEES</v>
          </cell>
        </row>
        <row r="10">
          <cell r="I10" t="str">
            <v>SCRAP SALES</v>
          </cell>
        </row>
        <row r="11">
          <cell r="I11" t="str">
            <v>LIQUIDATED DAMAGES</v>
          </cell>
        </row>
        <row r="12">
          <cell r="I12" t="str">
            <v>PENAL INTEREST ON SD EMD GROUND RENT ETC</v>
          </cell>
        </row>
        <row r="13">
          <cell r="I13" t="str">
            <v>DEMURRAGE CHARGES</v>
          </cell>
        </row>
        <row r="14">
          <cell r="I14" t="str">
            <v>COAL WING INCOME</v>
          </cell>
        </row>
        <row r="15">
          <cell r="I15" t="str">
            <v>HT INCOME METER RENT</v>
          </cell>
        </row>
        <row r="16">
          <cell r="I16" t="str">
            <v>LT INCOME</v>
          </cell>
        </row>
        <row r="17">
          <cell r="I17" t="str">
            <v>RECRUITMENT FEES</v>
          </cell>
        </row>
        <row r="18">
          <cell r="I18" t="str">
            <v>OTHER SERVICE INCOME</v>
          </cell>
        </row>
        <row r="19">
          <cell r="I19" t="str">
            <v>LIQUIDATED DAMAGES 17\18</v>
          </cell>
        </row>
        <row r="20">
          <cell r="I20" t="str">
            <v>LIQUIDATED DAMAGES 18\19</v>
          </cell>
        </row>
        <row r="21">
          <cell r="I21" t="str">
            <v>HT INCOME OTHER THAN METER RENT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7"/>
  <sheetViews>
    <sheetView tabSelected="1" topLeftCell="W80" workbookViewId="0">
      <selection activeCell="AC83" sqref="AC83"/>
    </sheetView>
  </sheetViews>
  <sheetFormatPr defaultRowHeight="15" x14ac:dyDescent="0.25"/>
  <cols>
    <col min="1" max="1" width="27.5703125" bestFit="1" customWidth="1"/>
    <col min="2" max="2" width="20.140625" customWidth="1"/>
    <col min="3" max="3" width="14.42578125" bestFit="1" customWidth="1"/>
    <col min="4" max="4" width="22" customWidth="1"/>
    <col min="5" max="5" width="11.5703125" customWidth="1"/>
    <col min="6" max="6" width="12.42578125" customWidth="1"/>
    <col min="7" max="7" width="12.140625" customWidth="1"/>
    <col min="8" max="8" width="22" customWidth="1"/>
    <col min="9" max="9" width="11.5703125" customWidth="1"/>
    <col min="10" max="10" width="12.42578125" customWidth="1"/>
    <col min="11" max="11" width="12.140625" customWidth="1"/>
    <col min="12" max="13" width="22" customWidth="1"/>
    <col min="14" max="14" width="11.5703125" customWidth="1"/>
    <col min="15" max="15" width="12.42578125" customWidth="1"/>
    <col min="16" max="16" width="12.140625" customWidth="1"/>
    <col min="17" max="17" width="10.7109375" customWidth="1"/>
    <col min="18" max="18" width="9.140625" customWidth="1"/>
    <col min="19" max="19" width="14.7109375" bestFit="1" customWidth="1"/>
    <col min="20" max="20" width="9.140625" customWidth="1"/>
    <col min="21" max="21" width="24.28515625" bestFit="1" customWidth="1"/>
    <col min="22" max="24" width="9.140625" customWidth="1"/>
    <col min="25" max="25" width="24.28515625" customWidth="1"/>
    <col min="26" max="26" width="9.140625" customWidth="1"/>
    <col min="27" max="27" width="14.7109375" customWidth="1"/>
    <col min="28" max="28" width="14.42578125" customWidth="1"/>
    <col min="29" max="29" width="11.7109375" customWidth="1"/>
    <col min="30" max="30" width="11.28515625" bestFit="1" customWidth="1"/>
    <col min="31" max="32" width="13.5703125" bestFit="1" customWidth="1"/>
    <col min="33" max="33" width="9.140625" customWidth="1"/>
    <col min="34" max="34" width="24.28515625" customWidth="1"/>
    <col min="35" max="35" width="14" bestFit="1" customWidth="1"/>
    <col min="36" max="36" width="14.85546875" bestFit="1" customWidth="1"/>
    <col min="37" max="37" width="14.5703125" bestFit="1" customWidth="1"/>
  </cols>
  <sheetData>
    <row r="1" spans="1:37" ht="21" customHeight="1" x14ac:dyDescent="0.3">
      <c r="A1" s="61" t="s">
        <v>0</v>
      </c>
      <c r="B1" s="62"/>
      <c r="C1" s="62"/>
      <c r="D1" s="62"/>
      <c r="E1" s="62"/>
      <c r="F1" s="62"/>
      <c r="G1" s="63"/>
      <c r="AC1" s="1"/>
      <c r="AD1" s="64" t="s">
        <v>1</v>
      </c>
      <c r="AE1" s="64"/>
      <c r="AF1" s="64"/>
      <c r="AG1" s="2"/>
      <c r="AH1" s="2"/>
      <c r="AI1" s="64" t="s">
        <v>1</v>
      </c>
      <c r="AJ1" s="64"/>
      <c r="AK1" s="64"/>
    </row>
    <row r="2" spans="1:37" ht="19.5" thickBot="1" x14ac:dyDescent="0.35">
      <c r="A2" s="3"/>
      <c r="B2" s="3"/>
      <c r="C2" s="3"/>
      <c r="G2" s="4"/>
      <c r="AC2" s="1"/>
      <c r="AD2" s="56">
        <v>2090321</v>
      </c>
      <c r="AE2" s="56">
        <v>2090320</v>
      </c>
      <c r="AF2" s="56">
        <v>2090319</v>
      </c>
      <c r="AG2" s="2"/>
      <c r="AH2" s="2"/>
      <c r="AI2" s="5">
        <v>2090324</v>
      </c>
      <c r="AJ2" s="5">
        <v>2090323</v>
      </c>
      <c r="AK2" s="5">
        <v>2090322</v>
      </c>
    </row>
    <row r="3" spans="1:37" ht="21.75" thickBot="1" x14ac:dyDescent="0.4">
      <c r="A3" s="6"/>
      <c r="B3" s="6"/>
      <c r="C3" s="65" t="s">
        <v>105</v>
      </c>
      <c r="D3" s="66"/>
      <c r="E3" s="66"/>
      <c r="F3" s="66"/>
      <c r="G3" s="67"/>
      <c r="H3" s="65" t="s">
        <v>2</v>
      </c>
      <c r="I3" s="66"/>
      <c r="J3" s="66"/>
      <c r="K3" s="67"/>
      <c r="L3" s="68" t="s">
        <v>3</v>
      </c>
      <c r="M3" s="69"/>
      <c r="N3" s="69"/>
      <c r="O3" s="69"/>
      <c r="P3" s="69"/>
      <c r="Q3" s="65" t="s">
        <v>4</v>
      </c>
      <c r="R3" s="66"/>
      <c r="S3" s="66"/>
      <c r="T3" s="67"/>
      <c r="U3" s="65" t="s">
        <v>5</v>
      </c>
      <c r="V3" s="66"/>
      <c r="W3" s="66"/>
      <c r="X3" s="67"/>
      <c r="Y3" s="65" t="s">
        <v>6</v>
      </c>
      <c r="Z3" s="66"/>
      <c r="AA3" s="66"/>
      <c r="AB3" s="67"/>
      <c r="AC3" s="70" t="s">
        <v>7</v>
      </c>
      <c r="AD3" s="71"/>
      <c r="AE3" s="71"/>
      <c r="AF3" s="72"/>
      <c r="AG3" s="1"/>
      <c r="AH3" s="58" t="s">
        <v>8</v>
      </c>
      <c r="AI3" s="59"/>
      <c r="AJ3" s="59"/>
      <c r="AK3" s="60"/>
    </row>
    <row r="4" spans="1:37" ht="15.75" thickBot="1" x14ac:dyDescent="0.3">
      <c r="A4" s="7" t="s">
        <v>9</v>
      </c>
      <c r="B4" s="8" t="s">
        <v>10</v>
      </c>
      <c r="C4" s="7" t="s">
        <v>11</v>
      </c>
      <c r="D4" s="9" t="s">
        <v>12</v>
      </c>
      <c r="E4" s="9" t="s">
        <v>13</v>
      </c>
      <c r="F4" s="9" t="s">
        <v>14</v>
      </c>
      <c r="G4" s="10" t="s">
        <v>15</v>
      </c>
      <c r="H4" s="11" t="s">
        <v>12</v>
      </c>
      <c r="I4" s="12" t="s">
        <v>13</v>
      </c>
      <c r="J4" s="12" t="s">
        <v>14</v>
      </c>
      <c r="K4" s="13" t="s">
        <v>15</v>
      </c>
      <c r="L4" s="11" t="s">
        <v>16</v>
      </c>
      <c r="M4" s="12" t="s">
        <v>12</v>
      </c>
      <c r="N4" s="12" t="s">
        <v>13</v>
      </c>
      <c r="O4" s="12" t="s">
        <v>14</v>
      </c>
      <c r="P4" s="11" t="s">
        <v>15</v>
      </c>
      <c r="Q4" s="8" t="s">
        <v>12</v>
      </c>
      <c r="R4" s="14" t="s">
        <v>13</v>
      </c>
      <c r="S4" s="14" t="s">
        <v>14</v>
      </c>
      <c r="T4" s="15" t="s">
        <v>15</v>
      </c>
      <c r="U4" s="8" t="s">
        <v>12</v>
      </c>
      <c r="V4" s="14" t="s">
        <v>13</v>
      </c>
      <c r="W4" s="14" t="s">
        <v>14</v>
      </c>
      <c r="X4" s="15" t="s">
        <v>15</v>
      </c>
      <c r="Y4" s="8" t="s">
        <v>12</v>
      </c>
      <c r="Z4" s="14" t="s">
        <v>13</v>
      </c>
      <c r="AA4" s="14" t="s">
        <v>14</v>
      </c>
      <c r="AB4" s="15" t="s">
        <v>15</v>
      </c>
      <c r="AC4" s="8" t="s">
        <v>12</v>
      </c>
      <c r="AD4" s="14" t="s">
        <v>13</v>
      </c>
      <c r="AE4" s="14" t="s">
        <v>14</v>
      </c>
      <c r="AF4" s="15" t="s">
        <v>15</v>
      </c>
      <c r="AH4" s="7" t="s">
        <v>12</v>
      </c>
      <c r="AI4" s="8" t="s">
        <v>13</v>
      </c>
      <c r="AJ4" s="14" t="s">
        <v>14</v>
      </c>
      <c r="AK4" s="15" t="s">
        <v>15</v>
      </c>
    </row>
    <row r="5" spans="1:37" x14ac:dyDescent="0.25">
      <c r="A5" s="16" t="s">
        <v>17</v>
      </c>
      <c r="B5" s="17">
        <v>2101</v>
      </c>
      <c r="C5" s="18">
        <v>999</v>
      </c>
      <c r="D5" s="19"/>
      <c r="E5" s="19"/>
      <c r="F5" s="19"/>
      <c r="G5" s="20"/>
      <c r="H5" s="21"/>
      <c r="I5" s="19"/>
      <c r="J5" s="19"/>
      <c r="K5" s="20"/>
      <c r="L5" s="21"/>
      <c r="M5" s="19"/>
      <c r="N5" s="19"/>
      <c r="O5" s="19"/>
      <c r="P5" s="46"/>
      <c r="Q5" s="3"/>
      <c r="T5" s="4"/>
      <c r="U5" s="3"/>
      <c r="X5" s="4"/>
      <c r="Y5" s="3"/>
      <c r="AB5" s="4"/>
      <c r="AC5" s="3">
        <f>D5+H5+M5+Q5+U5+Y5</f>
        <v>0</v>
      </c>
      <c r="AD5">
        <f>E5+I5+N5+R5+V5+Z5</f>
        <v>0</v>
      </c>
      <c r="AE5">
        <f>F5+J5+O5+S5+W5+AA5</f>
        <v>0</v>
      </c>
      <c r="AF5" s="4">
        <f>G5+K5+P5+T5+X5+AB5</f>
        <v>0</v>
      </c>
      <c r="AH5" s="26">
        <v>58882</v>
      </c>
      <c r="AI5" s="3"/>
      <c r="AJ5">
        <v>1472.05</v>
      </c>
      <c r="AK5" s="4">
        <v>1472.05</v>
      </c>
    </row>
    <row r="6" spans="1:37" x14ac:dyDescent="0.25">
      <c r="A6" s="21" t="s">
        <v>18</v>
      </c>
      <c r="B6" s="22">
        <v>2501</v>
      </c>
      <c r="C6" s="19">
        <v>550</v>
      </c>
      <c r="D6" s="19"/>
      <c r="E6" s="19"/>
      <c r="F6" s="19"/>
      <c r="G6" s="20"/>
      <c r="H6" s="21"/>
      <c r="I6" s="19"/>
      <c r="J6" s="19"/>
      <c r="K6" s="20"/>
      <c r="L6" s="21"/>
      <c r="M6" s="19"/>
      <c r="N6" s="19"/>
      <c r="O6" s="19"/>
      <c r="P6" s="46"/>
      <c r="Q6" s="3"/>
      <c r="T6" s="4"/>
      <c r="U6" s="3"/>
      <c r="X6" s="4"/>
      <c r="Y6" s="3"/>
      <c r="AB6" s="4"/>
      <c r="AC6" s="3">
        <f t="shared" ref="AC6:AF67" si="0">D6+H6+M6+Q6+U6+Y6</f>
        <v>0</v>
      </c>
      <c r="AD6">
        <f t="shared" si="0"/>
        <v>0</v>
      </c>
      <c r="AE6">
        <f t="shared" si="0"/>
        <v>0</v>
      </c>
      <c r="AF6" s="4">
        <f t="shared" si="0"/>
        <v>0</v>
      </c>
      <c r="AH6" s="26">
        <v>28873</v>
      </c>
      <c r="AI6" s="3"/>
      <c r="AJ6">
        <v>722</v>
      </c>
      <c r="AK6" s="4">
        <v>722</v>
      </c>
    </row>
    <row r="7" spans="1:37" x14ac:dyDescent="0.25">
      <c r="A7" s="21" t="s">
        <v>19</v>
      </c>
      <c r="B7" s="22">
        <v>2245</v>
      </c>
      <c r="C7" s="19">
        <v>635</v>
      </c>
      <c r="D7" s="19">
        <v>26325</v>
      </c>
      <c r="E7" s="19"/>
      <c r="F7" s="19">
        <v>2369.25</v>
      </c>
      <c r="G7" s="20">
        <v>2369.25</v>
      </c>
      <c r="H7" s="21"/>
      <c r="I7" s="19"/>
      <c r="J7" s="19"/>
      <c r="K7" s="20"/>
      <c r="L7" s="21"/>
      <c r="M7" s="19"/>
      <c r="N7" s="19"/>
      <c r="O7" s="19"/>
      <c r="P7" s="46"/>
      <c r="Q7" s="3"/>
      <c r="T7" s="4"/>
      <c r="U7" s="3"/>
      <c r="X7" s="4"/>
      <c r="Y7" s="3"/>
      <c r="AB7" s="4"/>
      <c r="AC7" s="3">
        <f t="shared" si="0"/>
        <v>26325</v>
      </c>
      <c r="AD7">
        <f t="shared" si="0"/>
        <v>0</v>
      </c>
      <c r="AE7">
        <f t="shared" si="0"/>
        <v>2369.25</v>
      </c>
      <c r="AF7" s="4">
        <f t="shared" si="0"/>
        <v>2369.25</v>
      </c>
      <c r="AH7" s="26">
        <v>313785</v>
      </c>
      <c r="AI7" s="3"/>
      <c r="AJ7">
        <v>7844.625</v>
      </c>
      <c r="AK7" s="4">
        <v>7844.625</v>
      </c>
    </row>
    <row r="8" spans="1:37" x14ac:dyDescent="0.25">
      <c r="A8" s="21" t="s">
        <v>20</v>
      </c>
      <c r="B8" s="22">
        <v>2246</v>
      </c>
      <c r="C8" s="19">
        <v>636</v>
      </c>
      <c r="D8" s="19"/>
      <c r="E8" s="19"/>
      <c r="F8" s="19"/>
      <c r="G8" s="20"/>
      <c r="H8" s="21"/>
      <c r="I8" s="19"/>
      <c r="J8" s="19"/>
      <c r="K8" s="20"/>
      <c r="L8" s="21"/>
      <c r="M8" s="19"/>
      <c r="N8" s="19"/>
      <c r="O8" s="19"/>
      <c r="P8" s="46"/>
      <c r="Q8" s="3"/>
      <c r="T8" s="4"/>
      <c r="U8" s="3"/>
      <c r="X8" s="4"/>
      <c r="Y8" s="3"/>
      <c r="AB8" s="4"/>
      <c r="AC8" s="3">
        <f t="shared" si="0"/>
        <v>0</v>
      </c>
      <c r="AD8">
        <f t="shared" si="0"/>
        <v>0</v>
      </c>
      <c r="AE8">
        <f t="shared" si="0"/>
        <v>0</v>
      </c>
      <c r="AF8" s="4">
        <f t="shared" si="0"/>
        <v>0</v>
      </c>
      <c r="AH8" s="26">
        <v>137913</v>
      </c>
      <c r="AI8" s="3"/>
      <c r="AJ8">
        <v>3447.8249999999998</v>
      </c>
      <c r="AK8" s="4">
        <v>3447.8249999999998</v>
      </c>
    </row>
    <row r="9" spans="1:37" x14ac:dyDescent="0.25">
      <c r="A9" s="21" t="s">
        <v>21</v>
      </c>
      <c r="B9" s="22">
        <v>2101</v>
      </c>
      <c r="C9" s="19">
        <v>999</v>
      </c>
      <c r="D9" s="19"/>
      <c r="E9" s="19"/>
      <c r="F9" s="19"/>
      <c r="G9" s="20"/>
      <c r="H9" s="21"/>
      <c r="I9" s="19"/>
      <c r="J9" s="19"/>
      <c r="K9" s="20"/>
      <c r="L9" s="21"/>
      <c r="M9" s="19"/>
      <c r="N9" s="19"/>
      <c r="O9" s="19"/>
      <c r="P9" s="46"/>
      <c r="Q9" s="3"/>
      <c r="T9" s="4"/>
      <c r="U9" s="3"/>
      <c r="X9" s="4"/>
      <c r="Y9" s="3"/>
      <c r="AB9" s="4"/>
      <c r="AC9" s="3">
        <f t="shared" si="0"/>
        <v>0</v>
      </c>
      <c r="AD9">
        <f t="shared" si="0"/>
        <v>0</v>
      </c>
      <c r="AE9">
        <f t="shared" si="0"/>
        <v>0</v>
      </c>
      <c r="AF9" s="4">
        <f t="shared" si="0"/>
        <v>0</v>
      </c>
      <c r="AH9" s="26">
        <v>273646</v>
      </c>
      <c r="AI9" s="3"/>
      <c r="AJ9">
        <v>6841.15</v>
      </c>
      <c r="AK9" s="4">
        <v>6841.15</v>
      </c>
    </row>
    <row r="10" spans="1:37" x14ac:dyDescent="0.25">
      <c r="A10" s="21" t="s">
        <v>22</v>
      </c>
      <c r="B10" s="22">
        <v>2101</v>
      </c>
      <c r="C10" s="19">
        <v>999</v>
      </c>
      <c r="D10" s="19">
        <v>13524800</v>
      </c>
      <c r="E10" s="19"/>
      <c r="F10" s="19">
        <v>1217232</v>
      </c>
      <c r="G10" s="20">
        <v>1217232</v>
      </c>
      <c r="H10" s="21"/>
      <c r="I10" s="19"/>
      <c r="J10" s="19"/>
      <c r="K10" s="20"/>
      <c r="L10" s="21"/>
      <c r="M10" s="19"/>
      <c r="N10" s="19"/>
      <c r="O10" s="19"/>
      <c r="P10" s="46"/>
      <c r="Q10" s="3"/>
      <c r="T10" s="4"/>
      <c r="U10" s="3"/>
      <c r="X10" s="4"/>
      <c r="Y10" s="3"/>
      <c r="AB10" s="4"/>
      <c r="AC10" s="3">
        <f t="shared" si="0"/>
        <v>13524800</v>
      </c>
      <c r="AD10">
        <f t="shared" si="0"/>
        <v>0</v>
      </c>
      <c r="AE10">
        <f t="shared" si="0"/>
        <v>1217232</v>
      </c>
      <c r="AF10" s="4">
        <f t="shared" si="0"/>
        <v>1217232</v>
      </c>
      <c r="AH10" s="26"/>
      <c r="AI10" s="3"/>
      <c r="AK10" s="4"/>
    </row>
    <row r="11" spans="1:37" x14ac:dyDescent="0.25">
      <c r="A11" s="21" t="s">
        <v>23</v>
      </c>
      <c r="B11" s="22">
        <v>2203</v>
      </c>
      <c r="C11" s="19">
        <v>411</v>
      </c>
      <c r="D11" s="19">
        <v>4484672</v>
      </c>
      <c r="E11" s="19"/>
      <c r="F11" s="19">
        <v>403620.48</v>
      </c>
      <c r="G11" s="20">
        <v>403620.48</v>
      </c>
      <c r="H11" s="21"/>
      <c r="I11" s="19"/>
      <c r="J11" s="19"/>
      <c r="K11" s="20"/>
      <c r="L11" s="21"/>
      <c r="M11" s="19"/>
      <c r="N11" s="19"/>
      <c r="O11" s="19"/>
      <c r="P11" s="46"/>
      <c r="Q11" s="3">
        <f>VLOOKUP($C11,'[27]HT &amp; LT'!$B$5:$R$49,2,0)</f>
        <v>150364557.34000003</v>
      </c>
      <c r="R11">
        <f>VLOOKUP($C11,'[27]HT &amp; LT'!$B$5:$R$49,3,0)</f>
        <v>73117.37999999999</v>
      </c>
      <c r="S11">
        <f>VLOOKUP($C11,'[27]HT &amp; LT'!$B$5:$R$49,4,0)</f>
        <v>13007731.820000008</v>
      </c>
      <c r="T11" s="4">
        <f>VLOOKUP($C11,'[27]HT &amp; LT'!$B$5:$R$49,5,0)</f>
        <v>13007731.820000008</v>
      </c>
      <c r="U11" s="3">
        <f>VLOOKUP($C11,'[27]HT &amp; LT'!$B$5:$R$49,6,0)</f>
        <v>6584589.0700000003</v>
      </c>
      <c r="V11">
        <f>VLOOKUP($C11,'[27]HT &amp; LT'!$B$5:$R$49,7,0)</f>
        <v>0</v>
      </c>
      <c r="W11">
        <f>VLOOKUP($C11,'[27]HT &amp; LT'!$B$5:$R$49,8,0)</f>
        <v>592613.02</v>
      </c>
      <c r="X11" s="4">
        <f>VLOOKUP($C11,'[27]HT &amp; LT'!$B$5:$R$49,9,0)</f>
        <v>592613.02</v>
      </c>
      <c r="Y11" s="3">
        <f>VLOOKUP($C11,'[27]HT &amp; LT'!$B$5:$R$49,10,0)</f>
        <v>-13000</v>
      </c>
      <c r="Z11">
        <f>VLOOKUP($C11,'[27]HT &amp; LT'!$B$5:$R$49,11,0)</f>
        <v>840413</v>
      </c>
      <c r="AA11">
        <f>VLOOKUP($C11,'[27]HT &amp; LT'!$B$5:$R$49,12,0)</f>
        <v>-420908.5</v>
      </c>
      <c r="AB11" s="4">
        <f>VLOOKUP($C11,'[27]HT &amp; LT'!$B$5:$R$49,13,0)</f>
        <v>-420908.5</v>
      </c>
      <c r="AC11" s="3">
        <f t="shared" si="0"/>
        <v>161420818.41000003</v>
      </c>
      <c r="AD11">
        <f t="shared" si="0"/>
        <v>913530.38</v>
      </c>
      <c r="AE11">
        <f t="shared" si="0"/>
        <v>13583056.820000008</v>
      </c>
      <c r="AF11" s="4">
        <f t="shared" si="0"/>
        <v>13583056.820000008</v>
      </c>
      <c r="AH11" s="26">
        <v>438808.83999999997</v>
      </c>
      <c r="AI11" s="3"/>
      <c r="AJ11">
        <v>10970.221000000001</v>
      </c>
      <c r="AK11" s="4">
        <v>10970.221000000001</v>
      </c>
    </row>
    <row r="12" spans="1:37" x14ac:dyDescent="0.25">
      <c r="A12" s="21" t="s">
        <v>24</v>
      </c>
      <c r="B12" s="22">
        <v>2201</v>
      </c>
      <c r="C12" s="19">
        <v>400</v>
      </c>
      <c r="D12" s="19">
        <v>290477</v>
      </c>
      <c r="E12" s="19">
        <v>51592.86</v>
      </c>
      <c r="F12" s="19">
        <v>346.5</v>
      </c>
      <c r="G12" s="20">
        <v>346.5</v>
      </c>
      <c r="H12" s="21"/>
      <c r="I12" s="19"/>
      <c r="J12" s="19"/>
      <c r="K12" s="20"/>
      <c r="L12" s="21"/>
      <c r="M12" s="19"/>
      <c r="N12" s="19"/>
      <c r="O12" s="19"/>
      <c r="P12" s="46"/>
      <c r="Q12" s="3">
        <f>VLOOKUP($C12,'[27]HT &amp; LT'!$B$5:$R$49,2,0)</f>
        <v>9134425.9299999997</v>
      </c>
      <c r="R12">
        <f>VLOOKUP($C12,'[27]HT &amp; LT'!$B$5:$R$49,3,0)</f>
        <v>100377.18</v>
      </c>
      <c r="S12">
        <f>VLOOKUP($C12,'[27]HT &amp; LT'!$B$5:$R$49,4,0)</f>
        <v>771918.27</v>
      </c>
      <c r="T12" s="4">
        <f>VLOOKUP($C12,'[27]HT &amp; LT'!$B$5:$R$49,5,0)</f>
        <v>771918.27</v>
      </c>
      <c r="U12" s="3">
        <f>VLOOKUP($C12,'[27]HT &amp; LT'!$B$5:$R$49,6,0)</f>
        <v>5930039.9400000004</v>
      </c>
      <c r="V12">
        <f>VLOOKUP($C12,'[27]HT &amp; LT'!$B$5:$R$49,7,0)</f>
        <v>0</v>
      </c>
      <c r="W12">
        <f>VLOOKUP($C12,'[27]HT &amp; LT'!$B$5:$R$49,8,0)</f>
        <v>533703.57999999996</v>
      </c>
      <c r="X12" s="4">
        <f>VLOOKUP($C12,'[27]HT &amp; LT'!$B$5:$R$49,9,0)</f>
        <v>533703.57999999996</v>
      </c>
      <c r="Y12" s="3">
        <f>VLOOKUP($C12,'[27]HT &amp; LT'!$B$5:$R$49,10,0)</f>
        <v>1146840</v>
      </c>
      <c r="Z12">
        <f>VLOOKUP($C12,'[27]HT &amp; LT'!$B$5:$R$49,11,0)</f>
        <v>20695.064399999999</v>
      </c>
      <c r="AA12">
        <f>VLOOKUP($C12,'[27]HT &amp; LT'!$B$5:$R$49,12,0)</f>
        <v>92868.089999999851</v>
      </c>
      <c r="AB12" s="4">
        <f>VLOOKUP($C12,'[27]HT &amp; LT'!$B$5:$R$49,13,0)</f>
        <v>92868.089999999851</v>
      </c>
      <c r="AC12" s="3">
        <f t="shared" si="0"/>
        <v>16501782.870000001</v>
      </c>
      <c r="AD12">
        <f t="shared" si="0"/>
        <v>172665.10439999998</v>
      </c>
      <c r="AE12">
        <f t="shared" si="0"/>
        <v>1398836.44</v>
      </c>
      <c r="AF12" s="4">
        <f t="shared" si="0"/>
        <v>1398836.44</v>
      </c>
      <c r="AH12" s="26">
        <v>802181</v>
      </c>
      <c r="AI12" s="3"/>
      <c r="AJ12">
        <v>20054.524999999998</v>
      </c>
      <c r="AK12" s="4">
        <v>20054.524999999998</v>
      </c>
    </row>
    <row r="13" spans="1:37" x14ac:dyDescent="0.25">
      <c r="A13" s="21" t="s">
        <v>25</v>
      </c>
      <c r="B13" s="22">
        <v>2205</v>
      </c>
      <c r="C13" s="19">
        <v>402</v>
      </c>
      <c r="D13" s="19">
        <v>3824376.7100000004</v>
      </c>
      <c r="E13" s="19">
        <v>0</v>
      </c>
      <c r="F13" s="19">
        <v>344193.90389999998</v>
      </c>
      <c r="G13" s="20">
        <v>344193.90389999998</v>
      </c>
      <c r="H13" s="21"/>
      <c r="I13" s="19"/>
      <c r="J13" s="19"/>
      <c r="K13" s="20"/>
      <c r="L13" s="21"/>
      <c r="M13" s="19"/>
      <c r="N13" s="19"/>
      <c r="O13" s="19"/>
      <c r="P13" s="46"/>
      <c r="Q13" s="3">
        <f>VLOOKUP($C13,'[27]HT &amp; LT'!$B$5:$R$49,2,0)</f>
        <v>20138724.790000007</v>
      </c>
      <c r="R13">
        <f>VLOOKUP($C13,'[27]HT &amp; LT'!$B$5:$R$49,3,0)</f>
        <v>0</v>
      </c>
      <c r="S13">
        <f>VLOOKUP($C13,'[27]HT &amp; LT'!$B$5:$R$49,4,0)</f>
        <v>1812484.8500000006</v>
      </c>
      <c r="T13" s="4">
        <f>VLOOKUP($C13,'[27]HT &amp; LT'!$B$5:$R$49,5,0)</f>
        <v>1812484.8500000006</v>
      </c>
      <c r="U13" s="3">
        <f>VLOOKUP($C13,'[27]HT &amp; LT'!$B$5:$R$49,6,0)</f>
        <v>5059743.05</v>
      </c>
      <c r="V13">
        <f>VLOOKUP($C13,'[27]HT &amp; LT'!$B$5:$R$49,7,0)</f>
        <v>0</v>
      </c>
      <c r="W13">
        <f>VLOOKUP($C13,'[27]HT &amp; LT'!$B$5:$R$49,8,0)</f>
        <v>455376.87</v>
      </c>
      <c r="X13" s="4">
        <f>VLOOKUP($C13,'[27]HT &amp; LT'!$B$5:$R$49,9,0)</f>
        <v>455376.87</v>
      </c>
      <c r="Y13" s="3">
        <f>VLOOKUP($C13,'[27]HT &amp; LT'!$B$5:$R$49,10,0)</f>
        <v>0</v>
      </c>
      <c r="Z13">
        <f>VLOOKUP($C13,'[27]HT &amp; LT'!$B$5:$R$49,11,0)</f>
        <v>0</v>
      </c>
      <c r="AA13">
        <f>VLOOKUP($C13,'[27]HT &amp; LT'!$B$5:$R$49,12,0)</f>
        <v>0</v>
      </c>
      <c r="AB13" s="4">
        <f>VLOOKUP($C13,'[27]HT &amp; LT'!$B$5:$R$49,13,0)</f>
        <v>0</v>
      </c>
      <c r="AC13" s="3">
        <f t="shared" si="0"/>
        <v>29022844.550000008</v>
      </c>
      <c r="AD13">
        <f t="shared" si="0"/>
        <v>0</v>
      </c>
      <c r="AE13">
        <f t="shared" si="0"/>
        <v>2612055.6239000005</v>
      </c>
      <c r="AF13" s="4">
        <f t="shared" si="0"/>
        <v>2612055.6239000005</v>
      </c>
      <c r="AH13" s="26">
        <v>1063564</v>
      </c>
      <c r="AI13" s="3"/>
      <c r="AJ13">
        <v>26588</v>
      </c>
      <c r="AK13" s="4">
        <v>26588</v>
      </c>
    </row>
    <row r="14" spans="1:37" x14ac:dyDescent="0.25">
      <c r="A14" s="21" t="s">
        <v>26</v>
      </c>
      <c r="B14" s="22">
        <v>2206</v>
      </c>
      <c r="C14" s="19">
        <v>404</v>
      </c>
      <c r="D14" s="19">
        <v>918122.63000000012</v>
      </c>
      <c r="E14" s="19">
        <v>0</v>
      </c>
      <c r="F14" s="19">
        <v>82631.040000000008</v>
      </c>
      <c r="G14" s="20">
        <v>82631.040000000008</v>
      </c>
      <c r="H14" s="21"/>
      <c r="I14" s="19"/>
      <c r="J14" s="19"/>
      <c r="K14" s="20"/>
      <c r="L14" s="21"/>
      <c r="M14" s="19"/>
      <c r="N14" s="19"/>
      <c r="O14" s="19"/>
      <c r="P14" s="46"/>
      <c r="Q14" s="3">
        <f>VLOOKUP($C14,'[27]HT &amp; LT'!$B$5:$R$49,2,0)</f>
        <v>77717636.580000028</v>
      </c>
      <c r="R14">
        <f>VLOOKUP($C14,'[27]HT &amp; LT'!$B$5:$R$49,3,0)</f>
        <v>0</v>
      </c>
      <c r="S14">
        <f>VLOOKUP($C14,'[27]HT &amp; LT'!$B$5:$R$49,4,0)</f>
        <v>6837663.6600000029</v>
      </c>
      <c r="T14" s="4">
        <f>VLOOKUP($C14,'[27]HT &amp; LT'!$B$5:$R$49,5,0)</f>
        <v>6837663.6600000029</v>
      </c>
      <c r="U14" s="3">
        <f>VLOOKUP($C14,'[27]HT &amp; LT'!$B$5:$R$49,6,0)</f>
        <v>6517736.9900000002</v>
      </c>
      <c r="V14">
        <f>VLOOKUP($C14,'[27]HT &amp; LT'!$B$5:$R$49,7,0)</f>
        <v>0</v>
      </c>
      <c r="W14">
        <f>VLOOKUP($C14,'[27]HT &amp; LT'!$B$5:$R$49,8,0)</f>
        <v>586596.31999999995</v>
      </c>
      <c r="X14" s="4">
        <f>VLOOKUP($C14,'[27]HT &amp; LT'!$B$5:$R$49,9,0)</f>
        <v>586596.31999999995</v>
      </c>
      <c r="Y14" s="3">
        <f>VLOOKUP($C14,'[27]HT &amp; LT'!$B$5:$R$49,10,0)</f>
        <v>-5200.2700000032783</v>
      </c>
      <c r="Z14">
        <f>VLOOKUP($C14,'[27]HT &amp; LT'!$B$5:$R$49,11,0)</f>
        <v>0</v>
      </c>
      <c r="AA14">
        <f>VLOOKUP($C14,'[27]HT &amp; LT'!$B$5:$R$49,12,0)</f>
        <v>-234.02000000048429</v>
      </c>
      <c r="AB14" s="4">
        <f>VLOOKUP($C14,'[27]HT &amp; LT'!$B$5:$R$49,13,0)</f>
        <v>-234.02000000048429</v>
      </c>
      <c r="AC14" s="3">
        <f t="shared" si="0"/>
        <v>85148295.930000007</v>
      </c>
      <c r="AD14">
        <f t="shared" si="0"/>
        <v>0</v>
      </c>
      <c r="AE14">
        <f t="shared" si="0"/>
        <v>7506657.0000000028</v>
      </c>
      <c r="AF14" s="4">
        <f t="shared" si="0"/>
        <v>7506657.0000000028</v>
      </c>
      <c r="AH14" s="26">
        <v>701650.6</v>
      </c>
      <c r="AI14" s="3"/>
      <c r="AJ14">
        <v>17541.27</v>
      </c>
      <c r="AK14" s="4">
        <v>17541.27</v>
      </c>
    </row>
    <row r="15" spans="1:37" x14ac:dyDescent="0.25">
      <c r="A15" s="21" t="s">
        <v>27</v>
      </c>
      <c r="B15" s="22">
        <v>2202</v>
      </c>
      <c r="C15" s="19">
        <v>401</v>
      </c>
      <c r="D15" s="19">
        <v>168826</v>
      </c>
      <c r="E15" s="19">
        <v>11430.360000000002</v>
      </c>
      <c r="F15" s="19">
        <v>9479.16</v>
      </c>
      <c r="G15" s="20">
        <v>9479.16</v>
      </c>
      <c r="H15" s="21"/>
      <c r="I15" s="19"/>
      <c r="J15" s="19"/>
      <c r="K15" s="20"/>
      <c r="L15" s="21" t="s">
        <v>28</v>
      </c>
      <c r="M15" s="19">
        <v>0</v>
      </c>
      <c r="N15" s="19">
        <v>768.6</v>
      </c>
      <c r="O15" s="19">
        <v>-384.3</v>
      </c>
      <c r="P15" s="46">
        <v>-384.3</v>
      </c>
      <c r="Q15" s="3">
        <f>VLOOKUP($C15,'[27]HT &amp; LT'!$B$5:$R$49,2,0)</f>
        <v>38747921.049999997</v>
      </c>
      <c r="R15">
        <f>VLOOKUP($C15,'[27]HT &amp; LT'!$B$5:$R$49,3,0)</f>
        <v>2641</v>
      </c>
      <c r="S15">
        <f>VLOOKUP($C15,'[27]HT &amp; LT'!$B$5:$R$49,4,0)</f>
        <v>2954166.3999999994</v>
      </c>
      <c r="T15" s="4">
        <f>VLOOKUP($C15,'[27]HT &amp; LT'!$B$5:$R$49,5,0)</f>
        <v>2954166.3999999994</v>
      </c>
      <c r="U15" s="3">
        <f>VLOOKUP($C15,'[27]HT &amp; LT'!$B$5:$R$49,6,0)</f>
        <v>7643274.1400000006</v>
      </c>
      <c r="V15">
        <f>VLOOKUP($C15,'[27]HT &amp; LT'!$B$5:$R$49,7,0)</f>
        <v>18</v>
      </c>
      <c r="W15">
        <f>VLOOKUP($C15,'[27]HT &amp; LT'!$B$5:$R$49,8,0)</f>
        <v>687885.66</v>
      </c>
      <c r="X15" s="4">
        <f>VLOOKUP($C15,'[27]HT &amp; LT'!$B$5:$R$49,9,0)</f>
        <v>687885.66</v>
      </c>
      <c r="Y15" s="3">
        <f>VLOOKUP($C15,'[27]HT &amp; LT'!$B$5:$R$49,10,0)</f>
        <v>-248416.47999999672</v>
      </c>
      <c r="Z15">
        <f>VLOOKUP($C15,'[27]HT &amp; LT'!$B$5:$R$49,11,0)</f>
        <v>53232.22</v>
      </c>
      <c r="AA15">
        <f>VLOOKUP($C15,'[27]HT &amp; LT'!$B$5:$R$49,12,0)</f>
        <v>-48973.480000000447</v>
      </c>
      <c r="AB15" s="4">
        <f>VLOOKUP($C15,'[27]HT &amp; LT'!$B$5:$R$49,13,0)</f>
        <v>-48973.480000000447</v>
      </c>
      <c r="AC15" s="3">
        <f t="shared" si="0"/>
        <v>46311604.710000001</v>
      </c>
      <c r="AD15">
        <f t="shared" si="0"/>
        <v>68090.180000000008</v>
      </c>
      <c r="AE15">
        <f t="shared" si="0"/>
        <v>3602173.439999999</v>
      </c>
      <c r="AF15" s="4">
        <f t="shared" si="0"/>
        <v>3602173.439999999</v>
      </c>
      <c r="AH15" s="26">
        <v>870856.32</v>
      </c>
      <c r="AI15" s="3"/>
      <c r="AJ15">
        <v>21771.408000000003</v>
      </c>
      <c r="AK15" s="4">
        <v>21771.408000000003</v>
      </c>
    </row>
    <row r="16" spans="1:37" x14ac:dyDescent="0.25">
      <c r="A16" s="21" t="s">
        <v>29</v>
      </c>
      <c r="B16" s="22">
        <v>2207</v>
      </c>
      <c r="C16" s="19">
        <v>406</v>
      </c>
      <c r="D16" s="19">
        <v>-13751</v>
      </c>
      <c r="E16" s="19"/>
      <c r="F16" s="19">
        <v>-1237.5899999999999</v>
      </c>
      <c r="G16" s="20">
        <v>-1237.5899999999999</v>
      </c>
      <c r="H16" s="21"/>
      <c r="I16" s="19"/>
      <c r="J16" s="19"/>
      <c r="K16" s="20"/>
      <c r="L16" s="21"/>
      <c r="M16" s="19"/>
      <c r="N16" s="19"/>
      <c r="O16" s="19"/>
      <c r="P16" s="46"/>
      <c r="Q16" s="3">
        <f>VLOOKUP($C16,'[27]HT &amp; LT'!$B$5:$R$49,2,0)</f>
        <v>34027534.310000002</v>
      </c>
      <c r="R16">
        <f>VLOOKUP($C16,'[27]HT &amp; LT'!$B$5:$R$49,3,0)</f>
        <v>0</v>
      </c>
      <c r="S16">
        <f>VLOOKUP($C16,'[27]HT &amp; LT'!$B$5:$R$49,4,0)</f>
        <v>3062480.8999999994</v>
      </c>
      <c r="T16" s="4">
        <f>VLOOKUP($C16,'[27]HT &amp; LT'!$B$5:$R$49,5,0)</f>
        <v>3062480.8999999994</v>
      </c>
      <c r="U16" s="3">
        <f>VLOOKUP($C16,'[27]HT &amp; LT'!$B$5:$R$49,6,0)</f>
        <v>7182751.4400000004</v>
      </c>
      <c r="V16">
        <f>VLOOKUP($C16,'[27]HT &amp; LT'!$B$5:$R$49,7,0)</f>
        <v>0</v>
      </c>
      <c r="W16">
        <f>VLOOKUP($C16,'[27]HT &amp; LT'!$B$5:$R$49,8,0)</f>
        <v>646447.62</v>
      </c>
      <c r="X16" s="4">
        <f>VLOOKUP($C16,'[27]HT &amp; LT'!$B$5:$R$49,9,0)</f>
        <v>646447.62</v>
      </c>
      <c r="Y16" s="3">
        <f>VLOOKUP($C16,'[27]HT &amp; LT'!$B$5:$R$49,10,0)</f>
        <v>0</v>
      </c>
      <c r="Z16">
        <f>VLOOKUP($C16,'[27]HT &amp; LT'!$B$5:$R$49,11,0)</f>
        <v>468</v>
      </c>
      <c r="AA16">
        <f>VLOOKUP($C16,'[27]HT &amp; LT'!$B$5:$R$49,12,0)</f>
        <v>-234.00000000046566</v>
      </c>
      <c r="AB16" s="4">
        <f>VLOOKUP($C16,'[27]HT &amp; LT'!$B$5:$R$49,13,0)</f>
        <v>-234.00000000046566</v>
      </c>
      <c r="AC16" s="3">
        <f t="shared" si="0"/>
        <v>41196534.75</v>
      </c>
      <c r="AD16">
        <f t="shared" si="0"/>
        <v>468</v>
      </c>
      <c r="AE16">
        <f t="shared" si="0"/>
        <v>3707456.9299999992</v>
      </c>
      <c r="AF16" s="4">
        <f t="shared" si="0"/>
        <v>3707456.9299999992</v>
      </c>
      <c r="AH16" s="26">
        <v>1267906</v>
      </c>
      <c r="AI16" s="3"/>
      <c r="AJ16">
        <v>31697.65</v>
      </c>
      <c r="AK16" s="4">
        <v>31697.65</v>
      </c>
    </row>
    <row r="17" spans="1:37" x14ac:dyDescent="0.25">
      <c r="A17" s="21" t="s">
        <v>30</v>
      </c>
      <c r="B17" s="22">
        <v>2210</v>
      </c>
      <c r="C17" s="19">
        <v>435</v>
      </c>
      <c r="D17" s="19">
        <v>1005491</v>
      </c>
      <c r="E17" s="19"/>
      <c r="F17" s="19">
        <v>104852.68999999999</v>
      </c>
      <c r="G17" s="20">
        <v>104852.68999999999</v>
      </c>
      <c r="H17" s="21"/>
      <c r="I17" s="19"/>
      <c r="J17" s="19"/>
      <c r="K17" s="20"/>
      <c r="L17" s="21"/>
      <c r="M17" s="19"/>
      <c r="N17" s="19"/>
      <c r="O17" s="19"/>
      <c r="P17" s="46"/>
      <c r="Q17" s="3">
        <f>VLOOKUP($C17,'[27]HT &amp; LT'!$B$5:$R$49,2,0)</f>
        <v>25477227.899999999</v>
      </c>
      <c r="R17">
        <f>VLOOKUP($C17,'[27]HT &amp; LT'!$B$5:$R$49,3,0)</f>
        <v>0</v>
      </c>
      <c r="S17">
        <f>VLOOKUP($C17,'[27]HT &amp; LT'!$B$5:$R$49,4,0)</f>
        <v>2289143.61</v>
      </c>
      <c r="T17" s="4">
        <f>VLOOKUP($C17,'[27]HT &amp; LT'!$B$5:$R$49,5,0)</f>
        <v>2289143.61</v>
      </c>
      <c r="U17" s="3">
        <f>VLOOKUP($C17,'[27]HT &amp; LT'!$B$5:$R$49,6,0)</f>
        <v>5375040.6200000001</v>
      </c>
      <c r="V17">
        <f>VLOOKUP($C17,'[27]HT &amp; LT'!$B$5:$R$49,7,0)</f>
        <v>0</v>
      </c>
      <c r="W17">
        <f>VLOOKUP($C17,'[27]HT &amp; LT'!$B$5:$R$49,8,0)</f>
        <v>483753.65</v>
      </c>
      <c r="X17" s="4">
        <f>VLOOKUP($C17,'[27]HT &amp; LT'!$B$5:$R$49,9,0)</f>
        <v>483753.65</v>
      </c>
      <c r="Y17" s="3">
        <f>VLOOKUP($C17,'[27]HT &amp; LT'!$B$5:$R$49,10,0)</f>
        <v>29829</v>
      </c>
      <c r="Z17">
        <f>VLOOKUP($C17,'[27]HT &amp; LT'!$B$5:$R$49,11,0)</f>
        <v>0</v>
      </c>
      <c r="AA17">
        <f>VLOOKUP($C17,'[27]HT &amp; LT'!$B$5:$R$49,12,0)</f>
        <v>2684.7000000001863</v>
      </c>
      <c r="AB17" s="4">
        <f>VLOOKUP($C17,'[27]HT &amp; LT'!$B$5:$R$49,13,0)</f>
        <v>2684.7000000001863</v>
      </c>
      <c r="AC17" s="3">
        <f t="shared" si="0"/>
        <v>31887588.52</v>
      </c>
      <c r="AD17">
        <f t="shared" si="0"/>
        <v>0</v>
      </c>
      <c r="AE17">
        <f t="shared" si="0"/>
        <v>2880434.65</v>
      </c>
      <c r="AF17" s="4">
        <f t="shared" si="0"/>
        <v>2880434.65</v>
      </c>
      <c r="AH17" s="26">
        <v>426326.38</v>
      </c>
      <c r="AI17" s="3"/>
      <c r="AJ17">
        <v>10658.1595</v>
      </c>
      <c r="AK17" s="4">
        <v>10658.1595</v>
      </c>
    </row>
    <row r="18" spans="1:37" x14ac:dyDescent="0.25">
      <c r="A18" s="21" t="s">
        <v>31</v>
      </c>
      <c r="B18" s="22">
        <v>2208</v>
      </c>
      <c r="C18" s="19">
        <v>430</v>
      </c>
      <c r="D18" s="19">
        <v>209777</v>
      </c>
      <c r="E18" s="19"/>
      <c r="F18" s="19">
        <v>18879.93</v>
      </c>
      <c r="G18" s="20">
        <v>18879.93</v>
      </c>
      <c r="H18" s="21"/>
      <c r="I18" s="19"/>
      <c r="J18" s="19"/>
      <c r="K18" s="20"/>
      <c r="L18" s="21"/>
      <c r="M18" s="19"/>
      <c r="N18" s="19"/>
      <c r="O18" s="19"/>
      <c r="P18" s="46"/>
      <c r="Q18" s="3">
        <f>VLOOKUP($C18,'[27]HT &amp; LT'!$B$5:$R$49,2,0)</f>
        <v>30988078.760000002</v>
      </c>
      <c r="R18">
        <f>VLOOKUP($C18,'[27]HT &amp; LT'!$B$5:$R$49,3,0)</f>
        <v>11588.400000000001</v>
      </c>
      <c r="S18">
        <f>VLOOKUP($C18,'[27]HT &amp; LT'!$B$5:$R$49,4,0)</f>
        <v>2766570.4599999981</v>
      </c>
      <c r="T18" s="4">
        <f>VLOOKUP($C18,'[27]HT &amp; LT'!$B$5:$R$49,5,0)</f>
        <v>2766570.4599999981</v>
      </c>
      <c r="U18" s="3">
        <f>VLOOKUP($C18,'[27]HT &amp; LT'!$B$5:$R$49,6,0)</f>
        <v>4221717.67</v>
      </c>
      <c r="V18">
        <f>VLOOKUP($C18,'[27]HT &amp; LT'!$B$5:$R$49,7,0)</f>
        <v>0</v>
      </c>
      <c r="W18">
        <f>VLOOKUP($C18,'[27]HT &amp; LT'!$B$5:$R$49,8,0)</f>
        <v>379954.58999999997</v>
      </c>
      <c r="X18" s="4">
        <f>VLOOKUP($C18,'[27]HT &amp; LT'!$B$5:$R$49,9,0)</f>
        <v>379954.58999999997</v>
      </c>
      <c r="Y18" s="3">
        <f>VLOOKUP($C18,'[27]HT &amp; LT'!$B$5:$R$49,10,0)</f>
        <v>0</v>
      </c>
      <c r="Z18">
        <f>VLOOKUP($C18,'[27]HT &amp; LT'!$B$5:$R$49,11,0)</f>
        <v>0</v>
      </c>
      <c r="AA18">
        <f>VLOOKUP($C18,'[27]HT &amp; LT'!$B$5:$R$49,12,0)</f>
        <v>0</v>
      </c>
      <c r="AB18" s="4">
        <f>VLOOKUP($C18,'[27]HT &amp; LT'!$B$5:$R$49,13,0)</f>
        <v>0</v>
      </c>
      <c r="AC18" s="3">
        <f t="shared" si="0"/>
        <v>35419573.43</v>
      </c>
      <c r="AD18">
        <f t="shared" si="0"/>
        <v>11588.400000000001</v>
      </c>
      <c r="AE18">
        <f t="shared" si="0"/>
        <v>3165404.9799999981</v>
      </c>
      <c r="AF18" s="4">
        <f t="shared" si="0"/>
        <v>3165404.9799999981</v>
      </c>
      <c r="AH18" s="26">
        <v>221936.73</v>
      </c>
      <c r="AI18" s="3"/>
      <c r="AJ18">
        <v>5548.43</v>
      </c>
      <c r="AK18" s="4">
        <v>5548.43</v>
      </c>
    </row>
    <row r="19" spans="1:37" x14ac:dyDescent="0.25">
      <c r="A19" s="21" t="s">
        <v>32</v>
      </c>
      <c r="B19" s="22">
        <v>2209</v>
      </c>
      <c r="C19" s="19">
        <v>432</v>
      </c>
      <c r="D19" s="19">
        <v>103290.01000000001</v>
      </c>
      <c r="E19" s="19">
        <v>0</v>
      </c>
      <c r="F19" s="19">
        <v>9296.0999999999985</v>
      </c>
      <c r="G19" s="20">
        <v>9296.0999999999985</v>
      </c>
      <c r="H19" s="21"/>
      <c r="I19" s="19"/>
      <c r="J19" s="19"/>
      <c r="K19" s="20"/>
      <c r="L19" s="21"/>
      <c r="M19" s="19"/>
      <c r="N19" s="19"/>
      <c r="O19" s="19"/>
      <c r="P19" s="46"/>
      <c r="Q19" s="3">
        <f>VLOOKUP($C19,'[27]HT &amp; LT'!$B$5:$R$49,2,0)</f>
        <v>77450158.649999991</v>
      </c>
      <c r="R19">
        <f>VLOOKUP($C19,'[27]HT &amp; LT'!$B$5:$R$49,3,0)</f>
        <v>540</v>
      </c>
      <c r="S19">
        <f>VLOOKUP($C19,'[27]HT &amp; LT'!$B$5:$R$49,4,0)</f>
        <v>6970015.3499999959</v>
      </c>
      <c r="T19" s="4">
        <f>VLOOKUP($C19,'[27]HT &amp; LT'!$B$5:$R$49,5,0)</f>
        <v>6970015.3499999959</v>
      </c>
      <c r="U19" s="3">
        <f>VLOOKUP($C19,'[27]HT &amp; LT'!$B$5:$R$49,6,0)</f>
        <v>3137425.06</v>
      </c>
      <c r="V19">
        <f>VLOOKUP($C19,'[27]HT &amp; LT'!$B$5:$R$49,7,0)</f>
        <v>0</v>
      </c>
      <c r="W19">
        <f>VLOOKUP($C19,'[27]HT &amp; LT'!$B$5:$R$49,8,0)</f>
        <v>282368.26</v>
      </c>
      <c r="X19" s="4">
        <f>VLOOKUP($C19,'[27]HT &amp; LT'!$B$5:$R$49,9,0)</f>
        <v>282368.26</v>
      </c>
      <c r="Y19" s="3">
        <f>VLOOKUP($C19,'[27]HT &amp; LT'!$B$5:$R$49,10,0)</f>
        <v>-8232.9399999976158</v>
      </c>
      <c r="Z19">
        <f>VLOOKUP($C19,'[27]HT &amp; LT'!$B$5:$R$49,11,0)</f>
        <v>468</v>
      </c>
      <c r="AA19">
        <f>VLOOKUP($C19,'[27]HT &amp; LT'!$B$5:$R$49,12,0)</f>
        <v>-272.95999999996275</v>
      </c>
      <c r="AB19" s="4">
        <f>VLOOKUP($C19,'[27]HT &amp; LT'!$B$5:$R$49,13,0)</f>
        <v>-272.95999999996275</v>
      </c>
      <c r="AC19" s="3">
        <f t="shared" si="0"/>
        <v>80682640.780000001</v>
      </c>
      <c r="AD19">
        <f t="shared" si="0"/>
        <v>1008</v>
      </c>
      <c r="AE19">
        <f t="shared" si="0"/>
        <v>7261406.7499999953</v>
      </c>
      <c r="AF19" s="4">
        <f t="shared" si="0"/>
        <v>7261406.7499999953</v>
      </c>
      <c r="AH19" s="26">
        <v>412369.44</v>
      </c>
      <c r="AI19" s="3"/>
      <c r="AJ19">
        <v>10309.636</v>
      </c>
      <c r="AK19" s="4">
        <v>10309.636</v>
      </c>
    </row>
    <row r="20" spans="1:37" x14ac:dyDescent="0.25">
      <c r="A20" s="21" t="s">
        <v>33</v>
      </c>
      <c r="B20" s="22">
        <v>2244</v>
      </c>
      <c r="C20" s="19">
        <v>418</v>
      </c>
      <c r="D20" s="19">
        <v>196391</v>
      </c>
      <c r="E20" s="19">
        <v>346.14</v>
      </c>
      <c r="F20" s="19">
        <v>17502.12</v>
      </c>
      <c r="G20" s="20">
        <v>17502.12</v>
      </c>
      <c r="H20" s="21"/>
      <c r="I20" s="19"/>
      <c r="J20" s="19"/>
      <c r="K20" s="20"/>
      <c r="L20" s="21"/>
      <c r="M20" s="19"/>
      <c r="N20" s="19"/>
      <c r="O20" s="19"/>
      <c r="P20" s="46"/>
      <c r="Q20" s="3">
        <f>VLOOKUP($C20,'[27]HT &amp; LT'!$B$5:$R$49,2,0)</f>
        <v>14501176.010000002</v>
      </c>
      <c r="R20">
        <f>VLOOKUP($C20,'[27]HT &amp; LT'!$B$5:$R$49,3,0)</f>
        <v>0</v>
      </c>
      <c r="S20">
        <f>VLOOKUP($C20,'[27]HT &amp; LT'!$B$5:$R$49,4,0)</f>
        <v>1305106.9300000002</v>
      </c>
      <c r="T20" s="4">
        <f>VLOOKUP($C20,'[27]HT &amp; LT'!$B$5:$R$49,5,0)</f>
        <v>1305106.9300000002</v>
      </c>
      <c r="U20" s="3">
        <f>VLOOKUP($C20,'[27]HT &amp; LT'!$B$5:$R$49,6,0)</f>
        <v>4826182.01</v>
      </c>
      <c r="V20">
        <f>VLOOKUP($C20,'[27]HT &amp; LT'!$B$5:$R$49,7,0)</f>
        <v>0</v>
      </c>
      <c r="W20">
        <f>VLOOKUP($C20,'[27]HT &amp; LT'!$B$5:$R$49,8,0)</f>
        <v>434356.38</v>
      </c>
      <c r="X20" s="4">
        <f>VLOOKUP($C20,'[27]HT &amp; LT'!$B$5:$R$49,9,0)</f>
        <v>434356.38</v>
      </c>
      <c r="Y20" s="3">
        <f>VLOOKUP($C20,'[27]HT &amp; LT'!$B$5:$R$49,10,0)</f>
        <v>-10400</v>
      </c>
      <c r="Z20">
        <f>VLOOKUP($C20,'[27]HT &amp; LT'!$B$5:$R$49,11,0)</f>
        <v>0</v>
      </c>
      <c r="AA20">
        <f>VLOOKUP($C20,'[27]HT &amp; LT'!$B$5:$R$49,12,0)</f>
        <v>-936.00000000023283</v>
      </c>
      <c r="AB20" s="4">
        <f>VLOOKUP($C20,'[27]HT &amp; LT'!$B$5:$R$49,13,0)</f>
        <v>-936.00000000023283</v>
      </c>
      <c r="AC20" s="3">
        <f t="shared" si="0"/>
        <v>19513349.020000003</v>
      </c>
      <c r="AD20">
        <f t="shared" si="0"/>
        <v>346.14</v>
      </c>
      <c r="AE20">
        <f t="shared" si="0"/>
        <v>1756029.43</v>
      </c>
      <c r="AF20" s="4">
        <f t="shared" si="0"/>
        <v>1756029.43</v>
      </c>
      <c r="AH20" s="26">
        <v>290456</v>
      </c>
      <c r="AI20" s="3"/>
      <c r="AJ20">
        <v>7262</v>
      </c>
      <c r="AK20" s="4">
        <v>7262</v>
      </c>
    </row>
    <row r="21" spans="1:37" x14ac:dyDescent="0.25">
      <c r="A21" s="21" t="s">
        <v>34</v>
      </c>
      <c r="B21" s="22">
        <v>2237</v>
      </c>
      <c r="C21" s="19">
        <v>420</v>
      </c>
      <c r="D21" s="19">
        <v>115974</v>
      </c>
      <c r="E21" s="19">
        <v>327.78</v>
      </c>
      <c r="F21" s="19">
        <v>10273.77</v>
      </c>
      <c r="G21" s="20">
        <v>10273.77</v>
      </c>
      <c r="L21" s="21"/>
      <c r="M21" s="19"/>
      <c r="N21" s="19"/>
      <c r="O21" s="19"/>
      <c r="P21" s="46"/>
      <c r="Q21" s="3">
        <f>VLOOKUP($C21,'[27]HT &amp; LT'!$B$5:$R$49,2,0)</f>
        <v>4560709.82</v>
      </c>
      <c r="R21">
        <f>VLOOKUP($C21,'[27]HT &amp; LT'!$B$5:$R$49,3,0)</f>
        <v>0</v>
      </c>
      <c r="S21">
        <f>VLOOKUP($C21,'[27]HT &amp; LT'!$B$5:$R$49,4,0)</f>
        <v>410463.62999999995</v>
      </c>
      <c r="T21" s="4">
        <f>VLOOKUP($C21,'[27]HT &amp; LT'!$B$5:$R$49,5,0)</f>
        <v>410463.62999999995</v>
      </c>
      <c r="U21" s="3">
        <f>VLOOKUP($C21,'[27]HT &amp; LT'!$B$5:$R$49,6,0)</f>
        <v>2959074.23</v>
      </c>
      <c r="V21">
        <f>VLOOKUP($C21,'[27]HT &amp; LT'!$B$5:$R$49,7,0)</f>
        <v>0</v>
      </c>
      <c r="W21">
        <f>VLOOKUP($C21,'[27]HT &amp; LT'!$B$5:$R$49,8,0)</f>
        <v>266316.68</v>
      </c>
      <c r="X21" s="4">
        <f>VLOOKUP($C21,'[27]HT &amp; LT'!$B$5:$R$49,9,0)</f>
        <v>266316.68</v>
      </c>
      <c r="Y21" s="3">
        <f>VLOOKUP($C21,'[27]HT &amp; LT'!$B$5:$R$49,10,0)</f>
        <v>-2600</v>
      </c>
      <c r="Z21">
        <f>VLOOKUP($C21,'[27]HT &amp; LT'!$B$5:$R$49,11,0)</f>
        <v>0</v>
      </c>
      <c r="AA21">
        <f>VLOOKUP($C21,'[27]HT &amp; LT'!$B$5:$R$49,12,0)</f>
        <v>0</v>
      </c>
      <c r="AB21" s="4">
        <f>VLOOKUP($C21,'[27]HT &amp; LT'!$B$5:$R$49,13,0)</f>
        <v>0</v>
      </c>
      <c r="AC21" s="3">
        <f t="shared" si="0"/>
        <v>7633158.0500000007</v>
      </c>
      <c r="AD21">
        <f t="shared" si="0"/>
        <v>327.78</v>
      </c>
      <c r="AE21">
        <f t="shared" si="0"/>
        <v>687054.08</v>
      </c>
      <c r="AF21" s="4">
        <f t="shared" si="0"/>
        <v>687054.08</v>
      </c>
      <c r="AH21" s="26">
        <v>238940</v>
      </c>
      <c r="AI21" s="3"/>
      <c r="AJ21">
        <v>5974</v>
      </c>
      <c r="AK21" s="4">
        <v>5974</v>
      </c>
    </row>
    <row r="22" spans="1:37" x14ac:dyDescent="0.25">
      <c r="A22" s="21" t="s">
        <v>35</v>
      </c>
      <c r="B22" s="22">
        <v>2222</v>
      </c>
      <c r="C22" s="19">
        <v>450</v>
      </c>
      <c r="D22" s="19">
        <v>3678228.57</v>
      </c>
      <c r="E22" s="19"/>
      <c r="F22" s="19">
        <v>331044</v>
      </c>
      <c r="G22" s="20">
        <v>331044</v>
      </c>
      <c r="H22" s="21"/>
      <c r="I22" s="19"/>
      <c r="J22" s="19"/>
      <c r="K22" s="20"/>
      <c r="L22" s="21"/>
      <c r="M22" s="19"/>
      <c r="N22" s="19"/>
      <c r="O22" s="19"/>
      <c r="P22" s="46"/>
      <c r="Q22" s="3">
        <f>VLOOKUP($C22,'[27]HT &amp; LT'!$B$5:$R$49,2,0)</f>
        <v>101527862.94</v>
      </c>
      <c r="R22">
        <f>VLOOKUP($C22,'[27]HT &amp; LT'!$B$5:$R$49,3,0)</f>
        <v>0</v>
      </c>
      <c r="S22">
        <f>VLOOKUP($C22,'[27]HT &amp; LT'!$B$5:$R$49,4,0)</f>
        <v>9137509.4499999955</v>
      </c>
      <c r="T22" s="4">
        <f>VLOOKUP($C22,'[27]HT &amp; LT'!$B$5:$R$49,5,0)</f>
        <v>9137509.4499999955</v>
      </c>
      <c r="U22" s="3">
        <f>VLOOKUP($C22,'[27]HT &amp; LT'!$B$5:$R$49,6,0)</f>
        <v>4763153.0999999996</v>
      </c>
      <c r="V22">
        <f>VLOOKUP($C22,'[27]HT &amp; LT'!$B$5:$R$49,7,0)</f>
        <v>0</v>
      </c>
      <c r="W22">
        <f>VLOOKUP($C22,'[27]HT &amp; LT'!$B$5:$R$49,8,0)</f>
        <v>428683.78</v>
      </c>
      <c r="X22" s="4">
        <f>VLOOKUP($C22,'[27]HT &amp; LT'!$B$5:$R$49,9,0)</f>
        <v>428683.78</v>
      </c>
      <c r="Y22" s="3">
        <f>VLOOKUP($C22,'[27]HT &amp; LT'!$B$5:$R$49,10,0)</f>
        <v>43891228.753333285</v>
      </c>
      <c r="Z22">
        <f>VLOOKUP($C22,'[27]HT &amp; LT'!$B$5:$R$49,11,0)</f>
        <v>0</v>
      </c>
      <c r="AA22">
        <f>VLOOKUP($C22,'[27]HT &amp; LT'!$B$5:$R$49,12,0)</f>
        <v>3950448.2399999965</v>
      </c>
      <c r="AB22" s="4">
        <f>VLOOKUP($C22,'[27]HT &amp; LT'!$B$5:$R$49,13,0)</f>
        <v>3950442.2399999965</v>
      </c>
      <c r="AC22" s="3">
        <f t="shared" si="0"/>
        <v>153860473.36333328</v>
      </c>
      <c r="AD22">
        <f t="shared" si="0"/>
        <v>0</v>
      </c>
      <c r="AE22">
        <f t="shared" si="0"/>
        <v>13847685.469999991</v>
      </c>
      <c r="AF22" s="4">
        <f t="shared" si="0"/>
        <v>13847679.469999991</v>
      </c>
      <c r="AH22" s="26">
        <v>351295</v>
      </c>
      <c r="AI22" s="3"/>
      <c r="AJ22">
        <v>8782.42</v>
      </c>
      <c r="AK22" s="4">
        <v>8782.42</v>
      </c>
    </row>
    <row r="23" spans="1:37" x14ac:dyDescent="0.25">
      <c r="A23" s="21" t="s">
        <v>36</v>
      </c>
      <c r="B23" s="22">
        <v>2409</v>
      </c>
      <c r="C23" s="19">
        <v>830</v>
      </c>
      <c r="D23" s="19">
        <v>506150</v>
      </c>
      <c r="E23" s="19"/>
      <c r="F23" s="19">
        <v>0</v>
      </c>
      <c r="G23" s="20">
        <v>0</v>
      </c>
      <c r="H23" s="21"/>
      <c r="I23" s="19"/>
      <c r="J23" s="19"/>
      <c r="K23" s="20"/>
      <c r="L23" s="21"/>
      <c r="M23" s="19"/>
      <c r="N23" s="19"/>
      <c r="O23" s="19"/>
      <c r="P23" s="46"/>
      <c r="Q23" s="3"/>
      <c r="T23" s="4"/>
      <c r="U23" s="3"/>
      <c r="X23" s="4"/>
      <c r="Y23" s="3"/>
      <c r="AB23" s="4"/>
      <c r="AC23" s="3">
        <f t="shared" si="0"/>
        <v>506150</v>
      </c>
      <c r="AD23">
        <f t="shared" si="0"/>
        <v>0</v>
      </c>
      <c r="AE23">
        <f t="shared" si="0"/>
        <v>0</v>
      </c>
      <c r="AF23" s="4">
        <f t="shared" si="0"/>
        <v>0</v>
      </c>
      <c r="AH23" s="26">
        <v>528433</v>
      </c>
      <c r="AI23" s="3"/>
      <c r="AJ23">
        <v>13168</v>
      </c>
      <c r="AK23" s="4">
        <v>13168</v>
      </c>
    </row>
    <row r="24" spans="1:37" x14ac:dyDescent="0.25">
      <c r="A24" s="21" t="s">
        <v>37</v>
      </c>
      <c r="B24" s="22">
        <v>2215</v>
      </c>
      <c r="C24" s="19">
        <v>426</v>
      </c>
      <c r="D24" s="19">
        <v>353360.7</v>
      </c>
      <c r="E24" s="19">
        <v>4860</v>
      </c>
      <c r="F24" s="19">
        <v>29372.46</v>
      </c>
      <c r="G24" s="20">
        <v>29372.46</v>
      </c>
      <c r="H24" s="21"/>
      <c r="I24" s="19"/>
      <c r="J24" s="19"/>
      <c r="K24" s="20"/>
      <c r="L24" s="21"/>
      <c r="M24" s="19"/>
      <c r="N24" s="19"/>
      <c r="O24" s="19"/>
      <c r="P24" s="46"/>
      <c r="Q24" s="3">
        <f>VLOOKUP($C24,'[27]HT &amp; LT'!$B$5:$R$49,2,0)</f>
        <v>48326510.410000004</v>
      </c>
      <c r="R24">
        <f>VLOOKUP($C24,'[27]HT &amp; LT'!$B$5:$R$49,3,0)</f>
        <v>0</v>
      </c>
      <c r="S24">
        <f>VLOOKUP($C24,'[27]HT &amp; LT'!$B$5:$R$49,4,0)</f>
        <v>4236233.9499999983</v>
      </c>
      <c r="T24" s="4">
        <f>VLOOKUP($C24,'[27]HT &amp; LT'!$B$5:$R$49,5,0)</f>
        <v>4236233.9499999983</v>
      </c>
      <c r="U24" s="3">
        <f>VLOOKUP($C24,'[27]HT &amp; LT'!$B$5:$R$49,6,0)</f>
        <v>3557656.17</v>
      </c>
      <c r="V24">
        <f>VLOOKUP($C24,'[27]HT &amp; LT'!$B$5:$R$49,7,0)</f>
        <v>0</v>
      </c>
      <c r="W24">
        <f>VLOOKUP($C24,'[27]HT &amp; LT'!$B$5:$R$49,8,0)</f>
        <v>320189.06</v>
      </c>
      <c r="X24" s="4">
        <f>VLOOKUP($C24,'[27]HT &amp; LT'!$B$5:$R$49,9,0)</f>
        <v>320189.06</v>
      </c>
      <c r="Y24" s="3">
        <f>VLOOKUP($C24,'[27]HT &amp; LT'!$B$5:$R$49,10,0)</f>
        <v>28732287.444444444</v>
      </c>
      <c r="Z24">
        <f>VLOOKUP($C24,'[27]HT &amp; LT'!$B$5:$R$49,11,0)</f>
        <v>0</v>
      </c>
      <c r="AA24">
        <f>VLOOKUP($C24,'[27]HT &amp; LT'!$B$5:$R$49,12,0)</f>
        <v>2585905.870000001</v>
      </c>
      <c r="AB24" s="4">
        <f>VLOOKUP($C24,'[27]HT &amp; LT'!$B$5:$R$49,13,0)</f>
        <v>2585905.870000001</v>
      </c>
      <c r="AC24" s="3">
        <f t="shared" si="0"/>
        <v>80969814.724444449</v>
      </c>
      <c r="AD24">
        <f t="shared" si="0"/>
        <v>4860</v>
      </c>
      <c r="AE24">
        <f t="shared" si="0"/>
        <v>7171701.3399999989</v>
      </c>
      <c r="AF24" s="4">
        <f t="shared" si="0"/>
        <v>7171701.3399999989</v>
      </c>
      <c r="AH24" s="26">
        <v>221695.84999999998</v>
      </c>
      <c r="AI24" s="3"/>
      <c r="AJ24">
        <v>5542.3962499999998</v>
      </c>
      <c r="AK24" s="4">
        <v>5542.3962499999998</v>
      </c>
    </row>
    <row r="25" spans="1:37" x14ac:dyDescent="0.25">
      <c r="A25" s="21" t="s">
        <v>38</v>
      </c>
      <c r="B25" s="22">
        <v>2102</v>
      </c>
      <c r="C25" s="19">
        <v>125</v>
      </c>
      <c r="D25" s="19"/>
      <c r="E25" s="19"/>
      <c r="F25" s="19"/>
      <c r="G25" s="20"/>
      <c r="L25" s="21"/>
      <c r="M25" s="19"/>
      <c r="N25" s="19"/>
      <c r="O25" s="19"/>
      <c r="P25" s="46"/>
      <c r="Q25" s="3"/>
      <c r="T25" s="4"/>
      <c r="U25" s="3"/>
      <c r="X25" s="4"/>
      <c r="Y25" s="3"/>
      <c r="AB25" s="4"/>
      <c r="AC25" s="3">
        <f t="shared" si="0"/>
        <v>0</v>
      </c>
      <c r="AD25">
        <f t="shared" si="0"/>
        <v>0</v>
      </c>
      <c r="AE25">
        <f t="shared" si="0"/>
        <v>0</v>
      </c>
      <c r="AF25" s="4">
        <f t="shared" si="0"/>
        <v>0</v>
      </c>
      <c r="AH25" s="26">
        <v>32728551.93</v>
      </c>
      <c r="AI25" s="3">
        <v>1636427</v>
      </c>
      <c r="AK25" s="4"/>
    </row>
    <row r="26" spans="1:37" x14ac:dyDescent="0.25">
      <c r="A26" s="21" t="s">
        <v>39</v>
      </c>
      <c r="B26" s="22">
        <v>2301</v>
      </c>
      <c r="C26" s="19">
        <v>200</v>
      </c>
      <c r="D26" s="19">
        <v>4121368</v>
      </c>
      <c r="E26" s="19"/>
      <c r="F26" s="19">
        <v>370923.12000000011</v>
      </c>
      <c r="G26" s="20">
        <v>370923.12000000011</v>
      </c>
      <c r="L26" s="21"/>
      <c r="M26" s="19"/>
      <c r="N26" s="19"/>
      <c r="O26" s="19"/>
      <c r="P26" s="46"/>
      <c r="Q26" s="3"/>
      <c r="T26" s="4"/>
      <c r="U26" s="3"/>
      <c r="X26" s="4"/>
      <c r="Y26" s="3"/>
      <c r="AB26" s="4"/>
      <c r="AC26" s="3">
        <f t="shared" si="0"/>
        <v>4121368</v>
      </c>
      <c r="AD26">
        <f t="shared" si="0"/>
        <v>0</v>
      </c>
      <c r="AE26">
        <f t="shared" si="0"/>
        <v>370923.12000000011</v>
      </c>
      <c r="AF26" s="4">
        <f t="shared" si="0"/>
        <v>370923.12000000011</v>
      </c>
      <c r="AH26" s="26">
        <v>34344</v>
      </c>
      <c r="AI26" s="3"/>
      <c r="AJ26">
        <v>859</v>
      </c>
      <c r="AK26" s="4">
        <v>859</v>
      </c>
    </row>
    <row r="27" spans="1:37" x14ac:dyDescent="0.25">
      <c r="A27" s="21" t="s">
        <v>40</v>
      </c>
      <c r="B27" s="22">
        <v>2304</v>
      </c>
      <c r="C27" s="19">
        <v>230</v>
      </c>
      <c r="D27" s="19">
        <v>17632</v>
      </c>
      <c r="E27" s="19">
        <v>0</v>
      </c>
      <c r="F27" s="19">
        <v>1586.88</v>
      </c>
      <c r="G27" s="20">
        <v>1586.88</v>
      </c>
      <c r="L27" s="21"/>
      <c r="M27" s="19"/>
      <c r="N27" s="19"/>
      <c r="O27" s="19"/>
      <c r="P27" s="46"/>
      <c r="Q27" s="3"/>
      <c r="T27" s="4"/>
      <c r="U27" s="3"/>
      <c r="X27" s="4"/>
      <c r="Y27" s="3"/>
      <c r="AB27" s="4"/>
      <c r="AC27" s="3">
        <f t="shared" si="0"/>
        <v>17632</v>
      </c>
      <c r="AD27">
        <f t="shared" si="0"/>
        <v>0</v>
      </c>
      <c r="AE27">
        <f t="shared" si="0"/>
        <v>1586.88</v>
      </c>
      <c r="AF27" s="4">
        <f t="shared" si="0"/>
        <v>1586.88</v>
      </c>
      <c r="AH27" s="26">
        <v>347608.14</v>
      </c>
      <c r="AI27" s="3"/>
      <c r="AJ27">
        <v>8690.2099999999991</v>
      </c>
      <c r="AK27" s="4">
        <v>8690.2099999999991</v>
      </c>
    </row>
    <row r="28" spans="1:37" x14ac:dyDescent="0.25">
      <c r="A28" s="21" t="s">
        <v>41</v>
      </c>
      <c r="B28" s="22">
        <v>2302</v>
      </c>
      <c r="C28" s="19">
        <v>210</v>
      </c>
      <c r="D28" s="19">
        <v>1345306</v>
      </c>
      <c r="E28" s="19">
        <v>0</v>
      </c>
      <c r="F28" s="19">
        <v>121085</v>
      </c>
      <c r="G28" s="20">
        <v>121085</v>
      </c>
      <c r="L28" s="21"/>
      <c r="M28" s="19"/>
      <c r="N28" s="19"/>
      <c r="O28" s="19"/>
      <c r="P28" s="46"/>
      <c r="Q28" s="3"/>
      <c r="T28" s="4"/>
      <c r="U28" s="3"/>
      <c r="X28" s="4"/>
      <c r="Y28" s="3"/>
      <c r="AB28" s="4"/>
      <c r="AC28" s="3">
        <f t="shared" si="0"/>
        <v>1345306</v>
      </c>
      <c r="AD28">
        <f t="shared" si="0"/>
        <v>0</v>
      </c>
      <c r="AE28">
        <f t="shared" si="0"/>
        <v>121085</v>
      </c>
      <c r="AF28" s="4">
        <f t="shared" si="0"/>
        <v>121085</v>
      </c>
      <c r="AH28" s="26">
        <v>198997</v>
      </c>
      <c r="AI28" s="3"/>
      <c r="AJ28">
        <v>4974.9250000000002</v>
      </c>
      <c r="AK28" s="4">
        <v>4974.9250000000002</v>
      </c>
    </row>
    <row r="29" spans="1:37" x14ac:dyDescent="0.25">
      <c r="A29" s="21" t="s">
        <v>42</v>
      </c>
      <c r="B29" s="22">
        <v>2303</v>
      </c>
      <c r="C29" s="19">
        <v>220</v>
      </c>
      <c r="D29" s="19">
        <v>313829</v>
      </c>
      <c r="E29" s="19">
        <v>0</v>
      </c>
      <c r="F29" s="19">
        <v>28244.609999999993</v>
      </c>
      <c r="G29" s="20">
        <v>28244.609999999993</v>
      </c>
      <c r="L29" s="21"/>
      <c r="M29" s="19"/>
      <c r="N29" s="19"/>
      <c r="O29" s="19"/>
      <c r="P29" s="46"/>
      <c r="Q29" s="3"/>
      <c r="T29" s="4"/>
      <c r="U29" s="3"/>
      <c r="X29" s="4"/>
      <c r="Y29" s="3"/>
      <c r="AB29" s="4"/>
      <c r="AC29" s="3">
        <f t="shared" si="0"/>
        <v>313829</v>
      </c>
      <c r="AD29">
        <f t="shared" si="0"/>
        <v>0</v>
      </c>
      <c r="AE29">
        <f t="shared" si="0"/>
        <v>28244.609999999993</v>
      </c>
      <c r="AF29" s="4">
        <f t="shared" si="0"/>
        <v>28244.609999999993</v>
      </c>
      <c r="AH29" s="26">
        <v>1805694</v>
      </c>
      <c r="AI29" s="3"/>
      <c r="AJ29">
        <v>152722</v>
      </c>
      <c r="AK29" s="4">
        <v>152722</v>
      </c>
    </row>
    <row r="30" spans="1:37" x14ac:dyDescent="0.25">
      <c r="A30" s="21" t="s">
        <v>43</v>
      </c>
      <c r="B30" s="22">
        <v>2216</v>
      </c>
      <c r="C30" s="19">
        <v>436</v>
      </c>
      <c r="D30" s="19">
        <v>657006.19999999995</v>
      </c>
      <c r="E30" s="19">
        <v>66330.395999999993</v>
      </c>
      <c r="F30" s="19">
        <v>22552.86</v>
      </c>
      <c r="G30" s="20">
        <v>22552.86</v>
      </c>
      <c r="L30" s="21"/>
      <c r="M30" s="19"/>
      <c r="N30" s="19"/>
      <c r="O30" s="19"/>
      <c r="P30" s="46"/>
      <c r="Q30" s="3">
        <f>VLOOKUP($C30,'[27]HT &amp; LT'!$B$5:$R$49,2,0)</f>
        <v>20499488.529999997</v>
      </c>
      <c r="R30">
        <f>VLOOKUP($C30,'[27]HT &amp; LT'!$B$5:$R$49,3,0)</f>
        <v>0</v>
      </c>
      <c r="S30">
        <f>VLOOKUP($C30,'[27]HT &amp; LT'!$B$5:$R$49,4,0)</f>
        <v>1844954.8999999997</v>
      </c>
      <c r="T30" s="4">
        <f>VLOOKUP($C30,'[27]HT &amp; LT'!$B$5:$R$49,5,0)</f>
        <v>1844954.8999999997</v>
      </c>
      <c r="U30" s="3">
        <f>VLOOKUP($C30,'[27]HT &amp; LT'!$B$5:$R$49,6,0)</f>
        <v>2543659.7999999998</v>
      </c>
      <c r="V30">
        <f>VLOOKUP($C30,'[27]HT &amp; LT'!$B$5:$R$49,7,0)</f>
        <v>0</v>
      </c>
      <c r="W30">
        <f>VLOOKUP($C30,'[27]HT &amp; LT'!$B$5:$R$49,8,0)</f>
        <v>228929.38</v>
      </c>
      <c r="X30" s="4">
        <f>VLOOKUP($C30,'[27]HT &amp; LT'!$B$5:$R$49,9,0)</f>
        <v>228929.38</v>
      </c>
      <c r="Y30" s="3">
        <f>VLOOKUP($C30,'[27]HT &amp; LT'!$B$5:$R$49,10,0)</f>
        <v>1323450.9611111172</v>
      </c>
      <c r="Z30">
        <f>VLOOKUP($C30,'[27]HT &amp; LT'!$B$5:$R$49,11,0)</f>
        <v>0</v>
      </c>
      <c r="AA30">
        <f>VLOOKUP($C30,'[27]HT &amp; LT'!$B$5:$R$49,12,0)</f>
        <v>120280.57999999961</v>
      </c>
      <c r="AB30" s="4">
        <f>VLOOKUP($C30,'[27]HT &amp; LT'!$B$5:$R$49,13,0)</f>
        <v>120280.57999999961</v>
      </c>
      <c r="AC30" s="3">
        <f t="shared" si="0"/>
        <v>25023605.491111115</v>
      </c>
      <c r="AD30">
        <f t="shared" si="0"/>
        <v>66330.395999999993</v>
      </c>
      <c r="AE30">
        <f t="shared" si="0"/>
        <v>2216717.7199999993</v>
      </c>
      <c r="AF30" s="4">
        <f t="shared" si="0"/>
        <v>2216717.7199999993</v>
      </c>
      <c r="AH30" s="26">
        <v>229873.59000000003</v>
      </c>
      <c r="AI30" s="3"/>
      <c r="AJ30">
        <v>5746.839750000001</v>
      </c>
      <c r="AK30" s="4">
        <v>5746.839750000001</v>
      </c>
    </row>
    <row r="31" spans="1:37" x14ac:dyDescent="0.25">
      <c r="A31" s="21" t="s">
        <v>44</v>
      </c>
      <c r="B31" s="22">
        <v>2243</v>
      </c>
      <c r="C31" s="19">
        <v>417</v>
      </c>
      <c r="D31" s="19">
        <v>73812.09</v>
      </c>
      <c r="E31" s="19">
        <v>0</v>
      </c>
      <c r="F31" s="19">
        <v>6643.088099999999</v>
      </c>
      <c r="G31" s="20">
        <v>6643.088099999999</v>
      </c>
      <c r="H31" s="21"/>
      <c r="I31" s="19"/>
      <c r="J31" s="19"/>
      <c r="K31" s="20"/>
      <c r="L31" s="21"/>
      <c r="M31" s="19"/>
      <c r="N31" s="19"/>
      <c r="O31" s="19"/>
      <c r="P31" s="46"/>
      <c r="Q31" s="3">
        <f>VLOOKUP($C31,'[27]HT &amp; LT'!$B$5:$R$49,2,0)</f>
        <v>338726</v>
      </c>
      <c r="R31">
        <f>VLOOKUP($C31,'[27]HT &amp; LT'!$B$5:$R$49,3,0)</f>
        <v>0</v>
      </c>
      <c r="S31">
        <f>VLOOKUP($C31,'[27]HT &amp; LT'!$B$5:$R$49,4,0)</f>
        <v>30485.54</v>
      </c>
      <c r="T31" s="4">
        <f>VLOOKUP($C31,'[27]HT &amp; LT'!$B$5:$R$49,5,0)</f>
        <v>30485.54</v>
      </c>
      <c r="U31" s="3">
        <f>VLOOKUP($C31,'[27]HT &amp; LT'!$B$5:$R$49,6,0)</f>
        <v>2496982.89</v>
      </c>
      <c r="V31">
        <f>VLOOKUP($C31,'[27]HT &amp; LT'!$B$5:$R$49,7,0)</f>
        <v>0</v>
      </c>
      <c r="W31">
        <f>VLOOKUP($C31,'[27]HT &amp; LT'!$B$5:$R$49,8,0)</f>
        <v>224728.46</v>
      </c>
      <c r="X31" s="4">
        <f>VLOOKUP($C31,'[27]HT &amp; LT'!$B$5:$R$49,9,0)</f>
        <v>224728.46</v>
      </c>
      <c r="Y31" s="3">
        <f>VLOOKUP($C31,'[27]HT &amp; LT'!$B$5:$R$49,10,0)</f>
        <v>0</v>
      </c>
      <c r="Z31">
        <f>VLOOKUP($C31,'[27]HT &amp; LT'!$B$5:$R$49,11,0)</f>
        <v>0</v>
      </c>
      <c r="AA31">
        <f>VLOOKUP($C31,'[27]HT &amp; LT'!$B$5:$R$49,12,0)</f>
        <v>0</v>
      </c>
      <c r="AB31" s="4">
        <f>VLOOKUP($C31,'[27]HT &amp; LT'!$B$5:$R$49,13,0)</f>
        <v>0</v>
      </c>
      <c r="AC31" s="3">
        <f t="shared" si="0"/>
        <v>2909520.98</v>
      </c>
      <c r="AD31">
        <f t="shared" si="0"/>
        <v>0</v>
      </c>
      <c r="AE31">
        <f t="shared" si="0"/>
        <v>261857.08809999999</v>
      </c>
      <c r="AF31" s="4">
        <f t="shared" si="0"/>
        <v>261857.08809999999</v>
      </c>
      <c r="AH31" s="26">
        <v>125618</v>
      </c>
      <c r="AI31" s="3"/>
      <c r="AJ31">
        <v>3140.4500000000003</v>
      </c>
      <c r="AK31" s="4">
        <v>3140.4500000000003</v>
      </c>
    </row>
    <row r="32" spans="1:37" x14ac:dyDescent="0.25">
      <c r="A32" s="21" t="s">
        <v>45</v>
      </c>
      <c r="B32" s="22">
        <v>2204</v>
      </c>
      <c r="C32" s="19">
        <v>410</v>
      </c>
      <c r="D32" s="19">
        <v>1889477.43</v>
      </c>
      <c r="E32" s="19">
        <v>646.55999999999995</v>
      </c>
      <c r="F32" s="19">
        <v>169729.69</v>
      </c>
      <c r="G32" s="20">
        <v>169729.69</v>
      </c>
      <c r="H32" s="21"/>
      <c r="I32" s="19"/>
      <c r="J32" s="19"/>
      <c r="K32" s="20"/>
      <c r="L32" s="21"/>
      <c r="M32" s="19"/>
      <c r="N32" s="19"/>
      <c r="O32" s="19"/>
      <c r="P32" s="46"/>
      <c r="Q32" s="3">
        <f>VLOOKUP($C32,'[27]HT &amp; LT'!$B$5:$R$49,2,0)</f>
        <v>6393309.29</v>
      </c>
      <c r="R32">
        <f>VLOOKUP($C32,'[27]HT &amp; LT'!$B$5:$R$49,3,0)</f>
        <v>0</v>
      </c>
      <c r="S32">
        <f>VLOOKUP($C32,'[27]HT &amp; LT'!$B$5:$R$49,4,0)</f>
        <v>575398.13000000012</v>
      </c>
      <c r="T32" s="4">
        <f>VLOOKUP($C32,'[27]HT &amp; LT'!$B$5:$R$49,5,0)</f>
        <v>575398.13000000012</v>
      </c>
      <c r="U32" s="3">
        <f>VLOOKUP($C32,'[27]HT &amp; LT'!$B$5:$R$49,6,0)</f>
        <v>3633390.32</v>
      </c>
      <c r="V32">
        <f>VLOOKUP($C32,'[27]HT &amp; LT'!$B$5:$R$49,7,0)</f>
        <v>0</v>
      </c>
      <c r="W32">
        <f>VLOOKUP($C32,'[27]HT &amp; LT'!$B$5:$R$49,8,0)</f>
        <v>327005.13</v>
      </c>
      <c r="X32" s="4">
        <f>VLOOKUP($C32,'[27]HT &amp; LT'!$B$5:$R$49,9,0)</f>
        <v>327005.13</v>
      </c>
      <c r="Y32" s="3">
        <f>VLOOKUP($C32,'[27]HT &amp; LT'!$B$5:$R$49,10,0)</f>
        <v>-41969260</v>
      </c>
      <c r="Z32">
        <f>VLOOKUP($C32,'[27]HT &amp; LT'!$B$5:$R$49,11,0)</f>
        <v>0</v>
      </c>
      <c r="AA32">
        <f>VLOOKUP($C32,'[27]HT &amp; LT'!$B$5:$R$49,12,0)</f>
        <v>-3777233.4000000004</v>
      </c>
      <c r="AB32" s="4">
        <f>VLOOKUP($C32,'[27]HT &amp; LT'!$B$5:$R$49,13,0)</f>
        <v>-3777233.4000000004</v>
      </c>
      <c r="AC32" s="3">
        <f t="shared" si="0"/>
        <v>-30053082.960000001</v>
      </c>
      <c r="AD32">
        <f t="shared" si="0"/>
        <v>646.55999999999995</v>
      </c>
      <c r="AE32">
        <f t="shared" si="0"/>
        <v>-2705100.45</v>
      </c>
      <c r="AF32" s="4">
        <f t="shared" si="0"/>
        <v>-2705100.45</v>
      </c>
      <c r="AH32" s="26">
        <v>913728</v>
      </c>
      <c r="AI32" s="3"/>
      <c r="AJ32">
        <v>22843.200000000001</v>
      </c>
      <c r="AK32" s="4">
        <v>22843.200000000001</v>
      </c>
    </row>
    <row r="33" spans="1:37" x14ac:dyDescent="0.25">
      <c r="A33" s="21" t="s">
        <v>46</v>
      </c>
      <c r="B33" s="22">
        <v>2228</v>
      </c>
      <c r="C33" s="19">
        <v>474</v>
      </c>
      <c r="D33" s="19">
        <v>9505156.4399999995</v>
      </c>
      <c r="E33" s="19">
        <v>1491.48</v>
      </c>
      <c r="F33" s="19">
        <v>838693.85499999986</v>
      </c>
      <c r="G33" s="20">
        <v>838693.85499999986</v>
      </c>
      <c r="H33" s="21"/>
      <c r="I33" s="19"/>
      <c r="J33" s="19"/>
      <c r="K33" s="20"/>
      <c r="L33" s="21" t="s">
        <v>47</v>
      </c>
      <c r="M33" s="19">
        <v>247712</v>
      </c>
      <c r="N33" s="19">
        <v>23323</v>
      </c>
      <c r="O33" s="19">
        <v>22294.080000000002</v>
      </c>
      <c r="P33" s="46">
        <v>22294.080000000002</v>
      </c>
      <c r="Q33" s="3">
        <f>VLOOKUP($C33,'[27]HT &amp; LT'!$B$5:$R$49,2,0)</f>
        <v>2337842.4699999997</v>
      </c>
      <c r="R33">
        <f>VLOOKUP($C33,'[27]HT &amp; LT'!$B$5:$R$49,3,0)</f>
        <v>0</v>
      </c>
      <c r="S33">
        <f>VLOOKUP($C33,'[27]HT &amp; LT'!$B$5:$R$49,4,0)</f>
        <v>210405.64999999997</v>
      </c>
      <c r="T33" s="4">
        <f>VLOOKUP($C33,'[27]HT &amp; LT'!$B$5:$R$49,5,0)</f>
        <v>210405.64999999997</v>
      </c>
      <c r="U33" s="3">
        <f>VLOOKUP($C33,'[27]HT &amp; LT'!$B$5:$R$49,6,0)</f>
        <v>4534316.6500000004</v>
      </c>
      <c r="V33">
        <f>VLOOKUP($C33,'[27]HT &amp; LT'!$B$5:$R$49,7,0)</f>
        <v>0</v>
      </c>
      <c r="W33">
        <f>VLOOKUP($C33,'[27]HT &amp; LT'!$B$5:$R$49,8,0)</f>
        <v>408088.5</v>
      </c>
      <c r="X33" s="4">
        <f>VLOOKUP($C33,'[27]HT &amp; LT'!$B$5:$R$49,9,0)</f>
        <v>408088.5</v>
      </c>
      <c r="Y33" s="3">
        <f>VLOOKUP($C33,'[27]HT &amp; LT'!$B$5:$R$49,10,0)</f>
        <v>0</v>
      </c>
      <c r="Z33">
        <f>VLOOKUP($C33,'[27]HT &amp; LT'!$B$5:$R$49,11,0)</f>
        <v>0</v>
      </c>
      <c r="AA33">
        <f>VLOOKUP($C33,'[27]HT &amp; LT'!$B$5:$R$49,12,0)</f>
        <v>0</v>
      </c>
      <c r="AB33" s="4">
        <f>VLOOKUP($C33,'[27]HT &amp; LT'!$B$5:$R$49,13,0)</f>
        <v>0</v>
      </c>
      <c r="AC33" s="3">
        <f t="shared" si="0"/>
        <v>16625027.560000001</v>
      </c>
      <c r="AD33">
        <f t="shared" si="0"/>
        <v>24814.48</v>
      </c>
      <c r="AE33">
        <f t="shared" si="0"/>
        <v>1479482.0849999997</v>
      </c>
      <c r="AF33" s="4">
        <f t="shared" si="0"/>
        <v>1479482.0849999997</v>
      </c>
      <c r="AH33" s="26"/>
      <c r="AI33" s="3"/>
      <c r="AK33" s="4"/>
    </row>
    <row r="34" spans="1:37" x14ac:dyDescent="0.25">
      <c r="A34" s="21" t="s">
        <v>48</v>
      </c>
      <c r="B34" s="22">
        <v>2232</v>
      </c>
      <c r="C34" s="19">
        <v>443</v>
      </c>
      <c r="D34" s="19">
        <v>1651463</v>
      </c>
      <c r="E34" s="19">
        <v>0</v>
      </c>
      <c r="F34" s="19">
        <v>148631.67000000001</v>
      </c>
      <c r="G34" s="20">
        <v>148631.67000000001</v>
      </c>
      <c r="H34" s="21"/>
      <c r="I34" s="19"/>
      <c r="J34" s="19"/>
      <c r="K34" s="20"/>
      <c r="L34" s="21"/>
      <c r="M34" s="19"/>
      <c r="N34" s="19"/>
      <c r="O34" s="19"/>
      <c r="P34" s="46"/>
      <c r="Q34" s="3">
        <f>VLOOKUP($C34,'[27]HT &amp; LT'!$B$5:$R$49,2,0)</f>
        <v>4277854</v>
      </c>
      <c r="R34">
        <f>VLOOKUP($C34,'[27]HT &amp; LT'!$B$5:$R$49,3,0)</f>
        <v>0</v>
      </c>
      <c r="S34">
        <f>VLOOKUP($C34,'[27]HT &amp; LT'!$B$5:$R$49,4,0)</f>
        <v>385007.95999999996</v>
      </c>
      <c r="T34" s="4">
        <f>VLOOKUP($C34,'[27]HT &amp; LT'!$B$5:$R$49,5,0)</f>
        <v>385007.95999999996</v>
      </c>
      <c r="U34" s="3">
        <f>VLOOKUP($C34,'[27]HT &amp; LT'!$B$5:$R$49,6,0)</f>
        <v>2493210.33</v>
      </c>
      <c r="V34">
        <f>VLOOKUP($C34,'[27]HT &amp; LT'!$B$5:$R$49,7,0)</f>
        <v>0</v>
      </c>
      <c r="W34">
        <f>VLOOKUP($C34,'[27]HT &amp; LT'!$B$5:$R$49,8,0)</f>
        <v>224388.93</v>
      </c>
      <c r="X34" s="4">
        <f>VLOOKUP($C34,'[27]HT &amp; LT'!$B$5:$R$49,9,0)</f>
        <v>224388.93</v>
      </c>
      <c r="Y34" s="3">
        <f>VLOOKUP($C34,'[27]HT &amp; LT'!$B$5:$R$49,10,0)</f>
        <v>0</v>
      </c>
      <c r="Z34">
        <f>VLOOKUP($C34,'[27]HT &amp; LT'!$B$5:$R$49,11,0)</f>
        <v>0</v>
      </c>
      <c r="AA34">
        <f>VLOOKUP($C34,'[27]HT &amp; LT'!$B$5:$R$49,12,0)</f>
        <v>0</v>
      </c>
      <c r="AB34" s="4">
        <f>VLOOKUP($C34,'[27]HT &amp; LT'!$B$5:$R$49,13,0)</f>
        <v>0</v>
      </c>
      <c r="AC34" s="3">
        <f t="shared" si="0"/>
        <v>8422527.3300000001</v>
      </c>
      <c r="AD34">
        <f t="shared" si="0"/>
        <v>0</v>
      </c>
      <c r="AE34">
        <f t="shared" si="0"/>
        <v>758028.56</v>
      </c>
      <c r="AF34" s="4">
        <f t="shared" si="0"/>
        <v>758028.56</v>
      </c>
      <c r="AH34" s="26"/>
      <c r="AI34" s="3"/>
      <c r="AK34" s="4"/>
    </row>
    <row r="35" spans="1:37" x14ac:dyDescent="0.25">
      <c r="A35" s="21" t="s">
        <v>49</v>
      </c>
      <c r="B35" s="22">
        <v>2306</v>
      </c>
      <c r="C35" s="19">
        <v>735</v>
      </c>
      <c r="D35" s="19"/>
      <c r="E35" s="19"/>
      <c r="F35" s="19"/>
      <c r="G35" s="20"/>
      <c r="L35" s="21"/>
      <c r="M35" s="19"/>
      <c r="N35" s="19"/>
      <c r="O35" s="19"/>
      <c r="P35" s="46"/>
      <c r="Q35" s="3"/>
      <c r="T35" s="4"/>
      <c r="U35" s="3"/>
      <c r="X35" s="4"/>
      <c r="Y35" s="3"/>
      <c r="AB35" s="4"/>
      <c r="AC35" s="3">
        <f t="shared" si="0"/>
        <v>0</v>
      </c>
      <c r="AD35">
        <f t="shared" si="0"/>
        <v>0</v>
      </c>
      <c r="AE35">
        <f t="shared" si="0"/>
        <v>0</v>
      </c>
      <c r="AF35" s="4">
        <f t="shared" si="0"/>
        <v>0</v>
      </c>
      <c r="AH35" s="26">
        <v>123508</v>
      </c>
      <c r="AI35" s="3"/>
      <c r="AJ35">
        <v>3087.7</v>
      </c>
      <c r="AK35" s="4">
        <v>3087.7</v>
      </c>
    </row>
    <row r="36" spans="1:37" x14ac:dyDescent="0.25">
      <c r="A36" s="21" t="s">
        <v>50</v>
      </c>
      <c r="B36" s="22">
        <v>2504</v>
      </c>
      <c r="C36" s="19">
        <v>553</v>
      </c>
      <c r="D36" s="19">
        <v>63884</v>
      </c>
      <c r="E36" s="19">
        <v>4490.6400000000003</v>
      </c>
      <c r="F36" s="19">
        <v>3504.24</v>
      </c>
      <c r="G36" s="20">
        <v>3504.24</v>
      </c>
      <c r="L36" s="21"/>
      <c r="M36" s="19"/>
      <c r="N36" s="19"/>
      <c r="O36" s="19"/>
      <c r="P36" s="46"/>
      <c r="Q36" s="3"/>
      <c r="T36" s="4"/>
      <c r="U36" s="3"/>
      <c r="X36" s="4"/>
      <c r="Y36" s="3"/>
      <c r="AB36" s="4"/>
      <c r="AC36" s="3">
        <f t="shared" si="0"/>
        <v>63884</v>
      </c>
      <c r="AD36">
        <f t="shared" si="0"/>
        <v>4490.6400000000003</v>
      </c>
      <c r="AE36">
        <f t="shared" si="0"/>
        <v>3504.24</v>
      </c>
      <c r="AF36" s="4">
        <f t="shared" si="0"/>
        <v>3504.24</v>
      </c>
      <c r="AH36" s="26">
        <v>80021</v>
      </c>
      <c r="AI36" s="3"/>
      <c r="AJ36">
        <v>2000.5250000000001</v>
      </c>
      <c r="AK36" s="4">
        <v>2000.5250000000001</v>
      </c>
    </row>
    <row r="37" spans="1:37" x14ac:dyDescent="0.25">
      <c r="A37" s="21" t="s">
        <v>51</v>
      </c>
      <c r="B37" s="22">
        <v>2238</v>
      </c>
      <c r="C37" s="19">
        <v>421</v>
      </c>
      <c r="D37" s="19">
        <v>164263.22</v>
      </c>
      <c r="E37" s="19">
        <v>8569.1200000000008</v>
      </c>
      <c r="F37" s="19">
        <v>10499.11</v>
      </c>
      <c r="G37" s="20">
        <v>10499.14</v>
      </c>
      <c r="L37" s="21"/>
      <c r="M37" s="19"/>
      <c r="N37" s="19"/>
      <c r="O37" s="19"/>
      <c r="P37" s="46"/>
      <c r="Q37" s="3">
        <f>VLOOKUP($C37,'[27]HT &amp; LT'!$B$5:$R$49,2,0)</f>
        <v>39809916.07</v>
      </c>
      <c r="R37">
        <f>VLOOKUP($C37,'[27]HT &amp; LT'!$B$5:$R$49,3,0)</f>
        <v>0</v>
      </c>
      <c r="S37">
        <f>VLOOKUP($C37,'[27]HT &amp; LT'!$B$5:$R$49,4,0)</f>
        <v>3534309.4200000009</v>
      </c>
      <c r="T37" s="4">
        <f>VLOOKUP($C37,'[27]HT &amp; LT'!$B$5:$R$49,5,0)</f>
        <v>3534309.4200000009</v>
      </c>
      <c r="U37" s="3">
        <f>VLOOKUP($C37,'[27]HT &amp; LT'!$B$5:$R$49,6,0)</f>
        <v>4635590.8499999996</v>
      </c>
      <c r="V37">
        <f>VLOOKUP($C37,'[27]HT &amp; LT'!$B$5:$R$49,7,0)</f>
        <v>18</v>
      </c>
      <c r="W37">
        <f>VLOOKUP($C37,'[27]HT &amp; LT'!$B$5:$R$49,8,0)</f>
        <v>417194.17</v>
      </c>
      <c r="X37" s="4">
        <f>VLOOKUP($C37,'[27]HT &amp; LT'!$B$5:$R$49,9,0)</f>
        <v>417194.17</v>
      </c>
      <c r="Y37" s="3">
        <f>VLOOKUP($C37,'[27]HT &amp; LT'!$B$5:$R$49,10,0)</f>
        <v>2800</v>
      </c>
      <c r="Z37">
        <f>VLOOKUP($C37,'[27]HT &amp; LT'!$B$5:$R$49,11,0)</f>
        <v>1404</v>
      </c>
      <c r="AA37">
        <f>VLOOKUP($C37,'[27]HT &amp; LT'!$B$5:$R$49,12,0)</f>
        <v>-449.56999999983236</v>
      </c>
      <c r="AB37" s="4">
        <f>VLOOKUP($C37,'[27]HT &amp; LT'!$B$5:$R$49,13,0)</f>
        <v>-449.56999999983236</v>
      </c>
      <c r="AC37" s="3">
        <f t="shared" si="0"/>
        <v>44612570.140000001</v>
      </c>
      <c r="AD37">
        <f t="shared" si="0"/>
        <v>9991.1200000000008</v>
      </c>
      <c r="AE37">
        <f t="shared" si="0"/>
        <v>3961553.1300000008</v>
      </c>
      <c r="AF37" s="4">
        <f t="shared" si="0"/>
        <v>3961553.1600000011</v>
      </c>
      <c r="AH37" s="26">
        <v>237862.22999999998</v>
      </c>
      <c r="AI37" s="3"/>
      <c r="AJ37">
        <v>5946</v>
      </c>
      <c r="AK37" s="4">
        <v>5946</v>
      </c>
    </row>
    <row r="38" spans="1:37" x14ac:dyDescent="0.25">
      <c r="A38" s="21" t="s">
        <v>52</v>
      </c>
      <c r="B38" s="22">
        <v>2221</v>
      </c>
      <c r="C38" s="19">
        <v>452</v>
      </c>
      <c r="D38" s="19">
        <v>87074.3</v>
      </c>
      <c r="E38" s="19"/>
      <c r="F38" s="19">
        <v>7835.95</v>
      </c>
      <c r="G38" s="20">
        <v>7835.95</v>
      </c>
      <c r="L38" s="21"/>
      <c r="M38" s="19"/>
      <c r="N38" s="19"/>
      <c r="O38" s="19"/>
      <c r="P38" s="46"/>
      <c r="Q38" s="3">
        <f>VLOOKUP($C38,'[27]HT &amp; LT'!$B$5:$R$49,2,0)</f>
        <v>16196481.440000001</v>
      </c>
      <c r="R38">
        <f>VLOOKUP($C38,'[27]HT &amp; LT'!$B$5:$R$49,3,0)</f>
        <v>468</v>
      </c>
      <c r="S38">
        <f>VLOOKUP($C38,'[27]HT &amp; LT'!$B$5:$R$49,4,0)</f>
        <v>1457217.13</v>
      </c>
      <c r="T38" s="4">
        <f>VLOOKUP($C38,'[27]HT &amp; LT'!$B$5:$R$49,5,0)</f>
        <v>1457217.13</v>
      </c>
      <c r="U38" s="3">
        <f>VLOOKUP($C38,'[27]HT &amp; LT'!$B$5:$R$49,6,0)</f>
        <v>4202238.96</v>
      </c>
      <c r="V38">
        <f>VLOOKUP($C38,'[27]HT &amp; LT'!$B$5:$R$49,7,0)</f>
        <v>0</v>
      </c>
      <c r="W38">
        <f>VLOOKUP($C38,'[27]HT &amp; LT'!$B$5:$R$49,8,0)</f>
        <v>378201.51</v>
      </c>
      <c r="X38" s="4">
        <f>VLOOKUP($C38,'[27]HT &amp; LT'!$B$5:$R$49,9,0)</f>
        <v>378201.51</v>
      </c>
      <c r="Y38" s="3">
        <f>VLOOKUP($C38,'[27]HT &amp; LT'!$B$5:$R$49,10,0)</f>
        <v>4387800.6666666642</v>
      </c>
      <c r="Z38">
        <f>VLOOKUP($C38,'[27]HT &amp; LT'!$B$5:$R$49,11,0)</f>
        <v>0</v>
      </c>
      <c r="AA38">
        <f>VLOOKUP($C38,'[27]HT &amp; LT'!$B$5:$R$49,12,0)</f>
        <v>394902.06000000006</v>
      </c>
      <c r="AB38" s="4">
        <f>VLOOKUP($C38,'[27]HT &amp; LT'!$B$5:$R$49,13,0)</f>
        <v>394902.06000000006</v>
      </c>
      <c r="AC38" s="3">
        <f t="shared" si="0"/>
        <v>24873595.366666667</v>
      </c>
      <c r="AD38">
        <f t="shared" si="0"/>
        <v>468</v>
      </c>
      <c r="AE38">
        <f t="shared" si="0"/>
        <v>2238156.65</v>
      </c>
      <c r="AF38" s="4">
        <f t="shared" si="0"/>
        <v>2238156.65</v>
      </c>
      <c r="AH38" s="26">
        <v>312894</v>
      </c>
      <c r="AI38" s="3"/>
      <c r="AJ38">
        <v>7823</v>
      </c>
      <c r="AK38" s="4">
        <v>7823</v>
      </c>
    </row>
    <row r="39" spans="1:37" x14ac:dyDescent="0.25">
      <c r="A39" s="21" t="s">
        <v>53</v>
      </c>
      <c r="B39" s="22">
        <v>2220</v>
      </c>
      <c r="C39" s="19">
        <v>463</v>
      </c>
      <c r="D39" s="19">
        <v>218730.36</v>
      </c>
      <c r="E39" s="19">
        <v>10220.4</v>
      </c>
      <c r="F39" s="19">
        <v>14575.53</v>
      </c>
      <c r="G39" s="20">
        <v>14575.53</v>
      </c>
      <c r="L39" s="21"/>
      <c r="M39" s="19"/>
      <c r="N39" s="19"/>
      <c r="O39" s="19"/>
      <c r="P39" s="46"/>
      <c r="Q39" s="3">
        <f>VLOOKUP($C39,'[27]HT &amp; LT'!$B$5:$R$49,2,0)</f>
        <v>4996238.8899999997</v>
      </c>
      <c r="R39">
        <f>VLOOKUP($C39,'[27]HT &amp; LT'!$B$5:$R$49,3,0)</f>
        <v>0</v>
      </c>
      <c r="S39">
        <f>VLOOKUP($C39,'[27]HT &amp; LT'!$B$5:$R$49,4,0)</f>
        <v>448962.10999999981</v>
      </c>
      <c r="T39" s="4">
        <f>VLOOKUP($C39,'[27]HT &amp; LT'!$B$5:$R$49,5,0)</f>
        <v>448962.10999999981</v>
      </c>
      <c r="U39" s="3">
        <f>VLOOKUP($C39,'[27]HT &amp; LT'!$B$5:$R$49,6,0)</f>
        <v>3771949.09</v>
      </c>
      <c r="V39">
        <f>VLOOKUP($C39,'[27]HT &amp; LT'!$B$5:$R$49,7,0)</f>
        <v>0</v>
      </c>
      <c r="W39">
        <f>VLOOKUP($C39,'[27]HT &amp; LT'!$B$5:$R$49,8,0)</f>
        <v>339475.42</v>
      </c>
      <c r="X39" s="4">
        <f>VLOOKUP($C39,'[27]HT &amp; LT'!$B$5:$R$49,9,0)</f>
        <v>339475.42</v>
      </c>
      <c r="Y39" s="3">
        <f>VLOOKUP($C39,'[27]HT &amp; LT'!$B$5:$R$49,10,0)</f>
        <v>-5200</v>
      </c>
      <c r="Z39">
        <f>VLOOKUP($C39,'[27]HT &amp; LT'!$B$5:$R$49,11,0)</f>
        <v>0</v>
      </c>
      <c r="AA39">
        <f>VLOOKUP($C39,'[27]HT &amp; LT'!$B$5:$R$49,12,0)</f>
        <v>0</v>
      </c>
      <c r="AB39" s="4">
        <f>VLOOKUP($C39,'[27]HT &amp; LT'!$B$5:$R$49,13,0)</f>
        <v>0</v>
      </c>
      <c r="AC39" s="3">
        <f t="shared" si="0"/>
        <v>8981718.3399999999</v>
      </c>
      <c r="AD39">
        <f t="shared" si="0"/>
        <v>10220.4</v>
      </c>
      <c r="AE39">
        <f t="shared" si="0"/>
        <v>803013.05999999982</v>
      </c>
      <c r="AF39" s="4">
        <f t="shared" si="0"/>
        <v>803013.05999999982</v>
      </c>
      <c r="AH39" s="26">
        <v>321052.82</v>
      </c>
      <c r="AI39" s="3"/>
      <c r="AJ39">
        <v>8026.52</v>
      </c>
      <c r="AK39" s="4">
        <v>8026.52</v>
      </c>
    </row>
    <row r="40" spans="1:37" x14ac:dyDescent="0.25">
      <c r="A40" s="21" t="s">
        <v>54</v>
      </c>
      <c r="B40" s="22">
        <v>2217</v>
      </c>
      <c r="C40" s="19">
        <v>422</v>
      </c>
      <c r="D40" s="19">
        <v>40698</v>
      </c>
      <c r="E40" s="19">
        <v>0</v>
      </c>
      <c r="F40" s="19">
        <v>3662.82</v>
      </c>
      <c r="G40" s="20">
        <v>3662.82</v>
      </c>
      <c r="L40" s="21"/>
      <c r="M40" s="19"/>
      <c r="N40" s="19"/>
      <c r="O40" s="19"/>
      <c r="P40" s="46"/>
      <c r="Q40" s="3">
        <f>VLOOKUP($C40,'[27]HT &amp; LT'!$B$5:$R$49,2,0)</f>
        <v>80245738.890000015</v>
      </c>
      <c r="R40">
        <f>VLOOKUP($C40,'[27]HT &amp; LT'!$B$5:$R$49,3,0)</f>
        <v>0</v>
      </c>
      <c r="S40">
        <f>VLOOKUP($C40,'[27]HT &amp; LT'!$B$5:$R$49,4,0)</f>
        <v>7222116.9699999988</v>
      </c>
      <c r="T40" s="4">
        <f>VLOOKUP($C40,'[27]HT &amp; LT'!$B$5:$R$49,5,0)</f>
        <v>7222116.9699999988</v>
      </c>
      <c r="U40" s="3">
        <f>VLOOKUP($C40,'[27]HT &amp; LT'!$B$5:$R$49,6,0)</f>
        <v>3465558.56</v>
      </c>
      <c r="V40">
        <f>VLOOKUP($C40,'[27]HT &amp; LT'!$B$5:$R$49,7,0)</f>
        <v>0</v>
      </c>
      <c r="W40">
        <f>VLOOKUP($C40,'[27]HT &amp; LT'!$B$5:$R$49,8,0)</f>
        <v>311900.28999999998</v>
      </c>
      <c r="X40" s="4">
        <f>VLOOKUP($C40,'[27]HT &amp; LT'!$B$5:$R$49,9,0)</f>
        <v>311900.28999999998</v>
      </c>
      <c r="Y40" s="3">
        <f>VLOOKUP($C40,'[27]HT &amp; LT'!$B$5:$R$49,10,0)</f>
        <v>0</v>
      </c>
      <c r="Z40">
        <f>VLOOKUP($C40,'[27]HT &amp; LT'!$B$5:$R$49,11,0)</f>
        <v>0</v>
      </c>
      <c r="AA40">
        <f>VLOOKUP($C40,'[27]HT &amp; LT'!$B$5:$R$49,12,0)</f>
        <v>0</v>
      </c>
      <c r="AB40" s="4">
        <f>VLOOKUP($C40,'[27]HT &amp; LT'!$B$5:$R$49,13,0)</f>
        <v>0</v>
      </c>
      <c r="AC40" s="3">
        <f t="shared" si="0"/>
        <v>83751995.450000018</v>
      </c>
      <c r="AD40">
        <f t="shared" si="0"/>
        <v>0</v>
      </c>
      <c r="AE40">
        <f t="shared" si="0"/>
        <v>7537680.0799999991</v>
      </c>
      <c r="AF40" s="4">
        <f t="shared" si="0"/>
        <v>7537680.0799999991</v>
      </c>
      <c r="AH40" s="26">
        <v>85012.38</v>
      </c>
      <c r="AI40" s="3"/>
      <c r="AJ40">
        <v>2125.3095000000003</v>
      </c>
      <c r="AK40" s="4">
        <v>2125.3095000000003</v>
      </c>
    </row>
    <row r="41" spans="1:37" x14ac:dyDescent="0.25">
      <c r="A41" s="21" t="s">
        <v>55</v>
      </c>
      <c r="B41" s="22">
        <v>2247</v>
      </c>
      <c r="C41" s="19">
        <v>900</v>
      </c>
      <c r="D41" s="19">
        <v>2975216</v>
      </c>
      <c r="E41" s="19">
        <v>0</v>
      </c>
      <c r="F41" s="19">
        <v>263763.36</v>
      </c>
      <c r="G41" s="20">
        <v>263763.36</v>
      </c>
      <c r="H41" s="21"/>
      <c r="I41" s="19"/>
      <c r="J41" s="19"/>
      <c r="K41" s="20"/>
      <c r="L41" s="21"/>
      <c r="M41" s="19"/>
      <c r="N41" s="19"/>
      <c r="O41" s="19"/>
      <c r="P41" s="46"/>
      <c r="Q41" s="3"/>
      <c r="T41" s="4"/>
      <c r="U41" s="3"/>
      <c r="X41" s="4"/>
      <c r="Y41" s="3"/>
      <c r="AB41" s="4"/>
      <c r="AC41" s="3">
        <f t="shared" si="0"/>
        <v>2975216</v>
      </c>
      <c r="AD41">
        <f t="shared" si="0"/>
        <v>0</v>
      </c>
      <c r="AE41">
        <f t="shared" si="0"/>
        <v>263763.36</v>
      </c>
      <c r="AF41" s="4">
        <f t="shared" si="0"/>
        <v>263763.36</v>
      </c>
      <c r="AH41" s="26"/>
      <c r="AI41" s="3"/>
      <c r="AK41" s="4"/>
    </row>
    <row r="42" spans="1:37" x14ac:dyDescent="0.25">
      <c r="A42" s="21" t="s">
        <v>56</v>
      </c>
      <c r="B42" s="22">
        <v>2101</v>
      </c>
      <c r="C42" s="19">
        <v>999</v>
      </c>
      <c r="D42" s="19">
        <v>1639671</v>
      </c>
      <c r="E42" s="19"/>
      <c r="F42" s="19">
        <v>147570.38999999998</v>
      </c>
      <c r="G42" s="20">
        <v>147570.38999999998</v>
      </c>
      <c r="H42" s="21"/>
      <c r="I42" s="19"/>
      <c r="J42" s="19"/>
      <c r="K42" s="20"/>
      <c r="L42" s="23"/>
      <c r="M42" s="24"/>
      <c r="N42" s="24"/>
      <c r="O42" s="24"/>
      <c r="P42" s="47"/>
      <c r="Q42" s="3"/>
      <c r="T42" s="4"/>
      <c r="U42" s="3"/>
      <c r="X42" s="4"/>
      <c r="Y42" s="3"/>
      <c r="AB42" s="4"/>
      <c r="AC42" s="3">
        <f t="shared" si="0"/>
        <v>1639671</v>
      </c>
      <c r="AD42">
        <f t="shared" si="0"/>
        <v>0</v>
      </c>
      <c r="AE42">
        <f t="shared" si="0"/>
        <v>147570.38999999998</v>
      </c>
      <c r="AF42" s="4">
        <f t="shared" si="0"/>
        <v>147570.38999999998</v>
      </c>
      <c r="AH42" s="26"/>
      <c r="AI42" s="3"/>
      <c r="AK42" s="4"/>
    </row>
    <row r="43" spans="1:37" x14ac:dyDescent="0.25">
      <c r="A43" s="21" t="s">
        <v>57</v>
      </c>
      <c r="B43" s="22">
        <v>2403</v>
      </c>
      <c r="C43" s="19">
        <v>325</v>
      </c>
      <c r="D43" s="19">
        <v>45420156.479999989</v>
      </c>
      <c r="E43" s="19">
        <v>598776.35</v>
      </c>
      <c r="F43" s="19">
        <v>1289930.9399999997</v>
      </c>
      <c r="G43" s="20">
        <v>1289930.9399999997</v>
      </c>
      <c r="L43" s="21"/>
      <c r="M43" s="19"/>
      <c r="N43" s="19"/>
      <c r="O43" s="19"/>
      <c r="P43" s="46"/>
      <c r="Q43" s="3"/>
      <c r="T43" s="4"/>
      <c r="U43" s="3"/>
      <c r="X43" s="4"/>
      <c r="Y43" s="3"/>
      <c r="AB43" s="4"/>
      <c r="AC43" s="3">
        <f t="shared" si="0"/>
        <v>45420156.479999989</v>
      </c>
      <c r="AD43">
        <f t="shared" si="0"/>
        <v>598776.35</v>
      </c>
      <c r="AE43">
        <f t="shared" si="0"/>
        <v>1289930.9399999997</v>
      </c>
      <c r="AF43" s="4">
        <f t="shared" si="0"/>
        <v>1289930.9399999997</v>
      </c>
      <c r="AH43" s="26">
        <v>39497381.179999992</v>
      </c>
      <c r="AI43" s="3"/>
      <c r="AJ43">
        <v>3380221.1199999982</v>
      </c>
      <c r="AK43" s="4">
        <v>3380221.1199999982</v>
      </c>
    </row>
    <row r="44" spans="1:37" x14ac:dyDescent="0.25">
      <c r="A44" s="21" t="s">
        <v>58</v>
      </c>
      <c r="B44" s="22">
        <v>2405</v>
      </c>
      <c r="C44" s="19">
        <v>335</v>
      </c>
      <c r="D44" s="19">
        <v>22121757.500000015</v>
      </c>
      <c r="E44" s="19">
        <v>69870.050000000017</v>
      </c>
      <c r="F44" s="19">
        <v>529408.1440000002</v>
      </c>
      <c r="G44" s="20">
        <v>529408.1440000002</v>
      </c>
      <c r="L44" s="21"/>
      <c r="M44" s="19"/>
      <c r="N44" s="19"/>
      <c r="O44" s="19"/>
      <c r="P44" s="46"/>
      <c r="Q44" s="3"/>
      <c r="T44" s="4"/>
      <c r="U44" s="3"/>
      <c r="X44" s="4"/>
      <c r="Y44" s="3"/>
      <c r="AB44" s="4"/>
      <c r="AC44" s="3">
        <f t="shared" si="0"/>
        <v>22121757.500000015</v>
      </c>
      <c r="AD44">
        <f t="shared" si="0"/>
        <v>69870.050000000017</v>
      </c>
      <c r="AE44">
        <f t="shared" si="0"/>
        <v>529408.1440000002</v>
      </c>
      <c r="AF44" s="4">
        <f t="shared" si="0"/>
        <v>529408.1440000002</v>
      </c>
      <c r="AH44" s="26">
        <v>766097</v>
      </c>
      <c r="AI44" s="3"/>
      <c r="AJ44">
        <v>19152.424999999999</v>
      </c>
      <c r="AK44" s="4">
        <v>19152.424999999999</v>
      </c>
    </row>
    <row r="45" spans="1:37" x14ac:dyDescent="0.25">
      <c r="A45" s="21" t="s">
        <v>59</v>
      </c>
      <c r="B45" s="22">
        <v>2234</v>
      </c>
      <c r="C45" s="19">
        <v>445</v>
      </c>
      <c r="D45" s="19">
        <v>314848.63</v>
      </c>
      <c r="E45" s="19"/>
      <c r="F45" s="19">
        <v>28336.379999999997</v>
      </c>
      <c r="G45" s="20">
        <v>28336.379999999997</v>
      </c>
      <c r="L45" s="21"/>
      <c r="M45" s="19"/>
      <c r="N45" s="19"/>
      <c r="O45" s="19"/>
      <c r="P45" s="46"/>
      <c r="Q45" s="3">
        <f>VLOOKUP($C45,'[27]HT &amp; LT'!$B$5:$R$49,2,0)</f>
        <v>131777</v>
      </c>
      <c r="R45">
        <f>VLOOKUP($C45,'[27]HT &amp; LT'!$B$5:$R$49,3,0)</f>
        <v>0</v>
      </c>
      <c r="S45">
        <f>VLOOKUP($C45,'[27]HT &amp; LT'!$B$5:$R$49,4,0)</f>
        <v>11859.93</v>
      </c>
      <c r="T45" s="4">
        <f>VLOOKUP($C45,'[27]HT &amp; LT'!$B$5:$R$49,5,0)</f>
        <v>11859.93</v>
      </c>
      <c r="U45" s="3">
        <f>VLOOKUP($C45,'[27]HT &amp; LT'!$B$5:$R$49,6,0)</f>
        <v>3957798.83</v>
      </c>
      <c r="V45">
        <f>VLOOKUP($C45,'[27]HT &amp; LT'!$B$5:$R$49,7,0)</f>
        <v>0</v>
      </c>
      <c r="W45">
        <f>VLOOKUP($C45,'[27]HT &amp; LT'!$B$5:$R$49,8,0)</f>
        <v>356201.89</v>
      </c>
      <c r="X45" s="4">
        <f>VLOOKUP($C45,'[27]HT &amp; LT'!$B$5:$R$49,9,0)</f>
        <v>356201.89</v>
      </c>
      <c r="Y45" s="3">
        <f>VLOOKUP($C45,'[27]HT &amp; LT'!$B$5:$R$49,10,0)</f>
        <v>-2600</v>
      </c>
      <c r="Z45">
        <f>VLOOKUP($C45,'[27]HT &amp; LT'!$B$5:$R$49,11,0)</f>
        <v>0</v>
      </c>
      <c r="AA45">
        <f>VLOOKUP($C45,'[27]HT &amp; LT'!$B$5:$R$49,12,0)</f>
        <v>0</v>
      </c>
      <c r="AB45" s="4">
        <f>VLOOKUP($C45,'[27]HT &amp; LT'!$B$5:$R$49,13,0)</f>
        <v>0</v>
      </c>
      <c r="AC45" s="3">
        <f t="shared" si="0"/>
        <v>4401824.46</v>
      </c>
      <c r="AD45">
        <f t="shared" si="0"/>
        <v>0</v>
      </c>
      <c r="AE45">
        <f t="shared" si="0"/>
        <v>396398.2</v>
      </c>
      <c r="AF45" s="4">
        <f t="shared" si="0"/>
        <v>396398.2</v>
      </c>
      <c r="AH45" s="26">
        <v>115553.36000000002</v>
      </c>
      <c r="AI45" s="3"/>
      <c r="AJ45">
        <v>2888.8340000000003</v>
      </c>
      <c r="AK45" s="4">
        <v>2888.8340000000003</v>
      </c>
    </row>
    <row r="46" spans="1:37" x14ac:dyDescent="0.25">
      <c r="A46" s="21" t="s">
        <v>60</v>
      </c>
      <c r="B46" s="22">
        <v>2218</v>
      </c>
      <c r="C46" s="19">
        <v>437</v>
      </c>
      <c r="D46" s="19">
        <v>143349</v>
      </c>
      <c r="E46" s="19">
        <v>0</v>
      </c>
      <c r="F46" s="19">
        <v>12901.41</v>
      </c>
      <c r="G46" s="20">
        <v>12901.41</v>
      </c>
      <c r="L46" s="25" t="s">
        <v>61</v>
      </c>
      <c r="M46" s="19">
        <v>-1000</v>
      </c>
      <c r="N46" s="19"/>
      <c r="O46" s="19">
        <v>-90</v>
      </c>
      <c r="P46" s="46">
        <v>-90</v>
      </c>
      <c r="Q46" s="3">
        <f>VLOOKUP($C46,'[27]HT &amp; LT'!$B$5:$R$49,2,0)</f>
        <v>17276588.969999999</v>
      </c>
      <c r="R46">
        <f>VLOOKUP($C46,'[27]HT &amp; LT'!$B$5:$R$49,3,0)</f>
        <v>0</v>
      </c>
      <c r="S46">
        <f>VLOOKUP($C46,'[27]HT &amp; LT'!$B$5:$R$49,4,0)</f>
        <v>1554893.3999999997</v>
      </c>
      <c r="T46" s="4">
        <f>VLOOKUP($C46,'[27]HT &amp; LT'!$B$5:$R$49,5,0)</f>
        <v>1554893.3999999997</v>
      </c>
      <c r="U46" s="3">
        <f>VLOOKUP($C46,'[27]HT &amp; LT'!$B$5:$R$49,6,0)</f>
        <v>3052222.4</v>
      </c>
      <c r="V46">
        <f>VLOOKUP($C46,'[27]HT &amp; LT'!$B$5:$R$49,7,0)</f>
        <v>0</v>
      </c>
      <c r="W46">
        <f>VLOOKUP($C46,'[27]HT &amp; LT'!$B$5:$R$49,8,0)</f>
        <v>274700.02</v>
      </c>
      <c r="X46" s="4">
        <f>VLOOKUP($C46,'[27]HT &amp; LT'!$B$5:$R$49,9,0)</f>
        <v>274700.02</v>
      </c>
      <c r="Y46" s="3">
        <f>VLOOKUP($C46,'[27]HT &amp; LT'!$B$5:$R$49,10,0)</f>
        <v>40476604.444444433</v>
      </c>
      <c r="Z46">
        <f>VLOOKUP($C46,'[27]HT &amp; LT'!$B$5:$R$49,11,0)</f>
        <v>0</v>
      </c>
      <c r="AA46">
        <f>VLOOKUP($C46,'[27]HT &amp; LT'!$B$5:$R$49,12,0)</f>
        <v>3642894.3999999994</v>
      </c>
      <c r="AB46" s="4">
        <f>VLOOKUP($C46,'[27]HT &amp; LT'!$B$5:$R$49,13,0)</f>
        <v>3642894.3999999994</v>
      </c>
      <c r="AC46" s="3">
        <f t="shared" si="0"/>
        <v>60947764.81444443</v>
      </c>
      <c r="AD46">
        <f t="shared" si="0"/>
        <v>0</v>
      </c>
      <c r="AE46">
        <f t="shared" si="0"/>
        <v>5485299.2299999986</v>
      </c>
      <c r="AF46" s="4">
        <f t="shared" si="0"/>
        <v>5485299.2299999986</v>
      </c>
      <c r="AH46" s="26">
        <v>237514</v>
      </c>
      <c r="AI46" s="3"/>
      <c r="AJ46">
        <v>5937.85</v>
      </c>
      <c r="AK46" s="4">
        <v>5937.85</v>
      </c>
    </row>
    <row r="47" spans="1:37" x14ac:dyDescent="0.25">
      <c r="A47" s="21" t="s">
        <v>62</v>
      </c>
      <c r="B47" s="22">
        <v>2404</v>
      </c>
      <c r="C47" s="19">
        <v>330</v>
      </c>
      <c r="D47" s="19">
        <v>36881684.719999999</v>
      </c>
      <c r="E47" s="19">
        <v>0</v>
      </c>
      <c r="F47" s="19">
        <v>3088820.47</v>
      </c>
      <c r="G47" s="20">
        <v>3088820.47</v>
      </c>
      <c r="L47" s="21"/>
      <c r="M47" s="19"/>
      <c r="N47" s="19"/>
      <c r="O47" s="19"/>
      <c r="P47" s="46"/>
      <c r="Q47" s="3"/>
      <c r="T47" s="4"/>
      <c r="U47" s="3"/>
      <c r="X47" s="4"/>
      <c r="Y47" s="3"/>
      <c r="AB47" s="4"/>
      <c r="AC47" s="3">
        <f t="shared" si="0"/>
        <v>36881684.719999999</v>
      </c>
      <c r="AD47">
        <f t="shared" si="0"/>
        <v>0</v>
      </c>
      <c r="AE47">
        <f t="shared" si="0"/>
        <v>3088820.47</v>
      </c>
      <c r="AF47" s="4">
        <f t="shared" si="0"/>
        <v>3088820.47</v>
      </c>
      <c r="AH47" s="26">
        <v>874946.13</v>
      </c>
      <c r="AI47" s="3"/>
      <c r="AJ47">
        <v>21873.653249999999</v>
      </c>
      <c r="AK47" s="4">
        <v>21873.653249999999</v>
      </c>
    </row>
    <row r="48" spans="1:37" x14ac:dyDescent="0.25">
      <c r="A48" s="21" t="s">
        <v>63</v>
      </c>
      <c r="B48" s="22">
        <v>2406</v>
      </c>
      <c r="C48" s="19">
        <v>340</v>
      </c>
      <c r="D48" s="19">
        <v>9114666</v>
      </c>
      <c r="E48" s="19">
        <v>4.5</v>
      </c>
      <c r="F48" s="19">
        <v>239089.28999999998</v>
      </c>
      <c r="G48" s="20">
        <v>239089.28999999998</v>
      </c>
      <c r="L48" s="21"/>
      <c r="M48" s="19"/>
      <c r="N48" s="19"/>
      <c r="O48" s="19"/>
      <c r="P48" s="46"/>
      <c r="Q48" s="3"/>
      <c r="T48" s="4"/>
      <c r="U48" s="3"/>
      <c r="X48" s="4"/>
      <c r="Y48" s="3"/>
      <c r="AB48" s="4"/>
      <c r="AC48" s="3">
        <f t="shared" si="0"/>
        <v>9114666</v>
      </c>
      <c r="AD48">
        <f t="shared" si="0"/>
        <v>4.5</v>
      </c>
      <c r="AE48">
        <f t="shared" si="0"/>
        <v>239089.28999999998</v>
      </c>
      <c r="AF48" s="4">
        <f t="shared" si="0"/>
        <v>239089.28999999998</v>
      </c>
      <c r="AH48" s="26">
        <v>832438</v>
      </c>
      <c r="AI48" s="3"/>
      <c r="AJ48">
        <v>20811</v>
      </c>
      <c r="AK48" s="4">
        <v>20811</v>
      </c>
    </row>
    <row r="49" spans="1:37" x14ac:dyDescent="0.25">
      <c r="A49" s="21" t="s">
        <v>64</v>
      </c>
      <c r="B49" s="22">
        <v>2408</v>
      </c>
      <c r="C49" s="19">
        <v>825</v>
      </c>
      <c r="D49" s="19">
        <v>750</v>
      </c>
      <c r="E49" s="19">
        <v>0</v>
      </c>
      <c r="F49" s="19">
        <v>67.5</v>
      </c>
      <c r="G49" s="20">
        <v>67.5</v>
      </c>
      <c r="L49" s="21"/>
      <c r="M49" s="19"/>
      <c r="N49" s="19"/>
      <c r="O49" s="19"/>
      <c r="P49" s="46"/>
      <c r="Q49" s="3"/>
      <c r="T49" s="4"/>
      <c r="U49" s="3"/>
      <c r="X49" s="4"/>
      <c r="Y49" s="3"/>
      <c r="AB49" s="4"/>
      <c r="AC49" s="3">
        <f t="shared" si="0"/>
        <v>750</v>
      </c>
      <c r="AD49">
        <f t="shared" si="0"/>
        <v>0</v>
      </c>
      <c r="AE49">
        <f t="shared" si="0"/>
        <v>67.5</v>
      </c>
      <c r="AF49" s="4">
        <f t="shared" si="0"/>
        <v>67.5</v>
      </c>
      <c r="AH49" s="26">
        <v>668277</v>
      </c>
      <c r="AI49" s="3"/>
      <c r="AJ49">
        <v>16709</v>
      </c>
      <c r="AK49" s="4">
        <v>16709</v>
      </c>
    </row>
    <row r="50" spans="1:37" x14ac:dyDescent="0.25">
      <c r="A50" s="21" t="s">
        <v>65</v>
      </c>
      <c r="B50" s="3">
        <v>2213</v>
      </c>
      <c r="C50" s="26">
        <v>482</v>
      </c>
      <c r="D50" s="19"/>
      <c r="E50" s="19"/>
      <c r="F50" s="19"/>
      <c r="G50" s="20"/>
      <c r="L50" s="21"/>
      <c r="M50" s="19"/>
      <c r="N50" s="19"/>
      <c r="O50" s="19"/>
      <c r="P50" s="46"/>
      <c r="Q50" s="3">
        <f>VLOOKUP($C50,'[27]HT &amp; LT'!$B$5:$R$49,2,0)</f>
        <v>1009537.12</v>
      </c>
      <c r="R50">
        <f>VLOOKUP($C50,'[27]HT &amp; LT'!$B$5:$R$49,3,0)</f>
        <v>0</v>
      </c>
      <c r="S50">
        <f>VLOOKUP($C50,'[27]HT &amp; LT'!$B$5:$R$49,4,0)</f>
        <v>90859.19</v>
      </c>
      <c r="T50" s="4">
        <f>VLOOKUP($C50,'[27]HT &amp; LT'!$B$5:$R$49,5,0)</f>
        <v>90859.19</v>
      </c>
      <c r="U50" s="3">
        <f>VLOOKUP($C50,'[27]HT &amp; LT'!$B$5:$R$49,6,0)</f>
        <v>1441593.21</v>
      </c>
      <c r="V50">
        <f>VLOOKUP($C50,'[27]HT &amp; LT'!$B$5:$R$49,7,0)</f>
        <v>18</v>
      </c>
      <c r="W50">
        <f>VLOOKUP($C50,'[27]HT &amp; LT'!$B$5:$R$49,8,0)</f>
        <v>129734.39</v>
      </c>
      <c r="X50" s="4">
        <f>VLOOKUP($C50,'[27]HT &amp; LT'!$B$5:$R$49,9,0)</f>
        <v>129734.39</v>
      </c>
      <c r="Y50" s="3">
        <f>VLOOKUP($C50,'[27]HT &amp; LT'!$B$5:$R$49,10,0)</f>
        <v>0</v>
      </c>
      <c r="Z50">
        <f>VLOOKUP($C50,'[27]HT &amp; LT'!$B$5:$R$49,11,0)</f>
        <v>0</v>
      </c>
      <c r="AA50">
        <f>VLOOKUP($C50,'[27]HT &amp; LT'!$B$5:$R$49,12,0)</f>
        <v>0</v>
      </c>
      <c r="AB50" s="4">
        <f>VLOOKUP($C50,'[27]HT &amp; LT'!$B$5:$R$49,13,0)</f>
        <v>0</v>
      </c>
      <c r="AC50" s="3">
        <f t="shared" si="0"/>
        <v>2451130.33</v>
      </c>
      <c r="AD50">
        <f t="shared" si="0"/>
        <v>18</v>
      </c>
      <c r="AE50">
        <f t="shared" si="0"/>
        <v>220593.58000000002</v>
      </c>
      <c r="AF50" s="4">
        <f t="shared" si="0"/>
        <v>220593.58000000002</v>
      </c>
      <c r="AH50" s="26">
        <v>260248</v>
      </c>
      <c r="AI50" s="3"/>
      <c r="AJ50">
        <v>6507</v>
      </c>
      <c r="AK50" s="4">
        <v>6507</v>
      </c>
    </row>
    <row r="51" spans="1:37" x14ac:dyDescent="0.25">
      <c r="A51" s="21" t="s">
        <v>66</v>
      </c>
      <c r="B51" s="22">
        <v>2214</v>
      </c>
      <c r="C51" s="19">
        <v>439</v>
      </c>
      <c r="D51" s="19">
        <v>178445</v>
      </c>
      <c r="E51" s="19"/>
      <c r="F51" s="19">
        <v>16060.05</v>
      </c>
      <c r="G51" s="20">
        <v>16060.05</v>
      </c>
      <c r="L51" s="21"/>
      <c r="M51" s="19"/>
      <c r="N51" s="19"/>
      <c r="O51" s="19"/>
      <c r="P51" s="46"/>
      <c r="Q51" s="3">
        <f>VLOOKUP($C51,'[27]HT &amp; LT'!$B$5:$R$49,2,0)</f>
        <v>40176591.68999999</v>
      </c>
      <c r="R51">
        <f>VLOOKUP($C51,'[27]HT &amp; LT'!$B$5:$R$49,3,0)</f>
        <v>0</v>
      </c>
      <c r="S51">
        <f>VLOOKUP($C51,'[27]HT &amp; LT'!$B$5:$R$49,4,0)</f>
        <v>3615893.6600000015</v>
      </c>
      <c r="T51" s="4">
        <f>VLOOKUP($C51,'[27]HT &amp; LT'!$B$5:$R$49,5,0)</f>
        <v>3615893.6600000015</v>
      </c>
      <c r="U51" s="3">
        <f>VLOOKUP($C51,'[27]HT &amp; LT'!$B$5:$R$49,6,0)</f>
        <v>2337349.0299999998</v>
      </c>
      <c r="V51">
        <f>VLOOKUP($C51,'[27]HT &amp; LT'!$B$5:$R$49,7,0)</f>
        <v>0</v>
      </c>
      <c r="W51">
        <f>VLOOKUP($C51,'[27]HT &amp; LT'!$B$5:$R$49,8,0)</f>
        <v>210361.41</v>
      </c>
      <c r="X51" s="4">
        <f>VLOOKUP($C51,'[27]HT &amp; LT'!$B$5:$R$49,9,0)</f>
        <v>210361.41</v>
      </c>
      <c r="Y51" s="3">
        <f>VLOOKUP($C51,'[27]HT &amp; LT'!$B$5:$R$49,10,0)</f>
        <v>-2837.1300000026822</v>
      </c>
      <c r="Z51">
        <f>VLOOKUP($C51,'[27]HT &amp; LT'!$B$5:$R$49,11,0)</f>
        <v>609.12</v>
      </c>
      <c r="AA51">
        <f>VLOOKUP($C51,'[27]HT &amp; LT'!$B$5:$R$49,12,0)</f>
        <v>376.10000000102445</v>
      </c>
      <c r="AB51" s="4">
        <f>VLOOKUP($C51,'[27]HT &amp; LT'!$B$5:$R$49,13,0)</f>
        <v>376.10000000102445</v>
      </c>
      <c r="AC51" s="3">
        <f t="shared" si="0"/>
        <v>42689548.589999989</v>
      </c>
      <c r="AD51">
        <f t="shared" si="0"/>
        <v>609.12</v>
      </c>
      <c r="AE51">
        <f t="shared" si="0"/>
        <v>3842691.2200000025</v>
      </c>
      <c r="AF51" s="4">
        <f t="shared" si="0"/>
        <v>3842691.2200000025</v>
      </c>
      <c r="AH51" s="26">
        <v>263001</v>
      </c>
      <c r="AI51" s="3"/>
      <c r="AJ51">
        <v>6575.0250000000005</v>
      </c>
      <c r="AK51" s="4">
        <v>6575.0250000000005</v>
      </c>
    </row>
    <row r="52" spans="1:37" x14ac:dyDescent="0.25">
      <c r="A52" s="21" t="s">
        <v>67</v>
      </c>
      <c r="B52" s="22">
        <v>2230</v>
      </c>
      <c r="C52" s="19">
        <v>440</v>
      </c>
      <c r="D52" s="19">
        <v>576697</v>
      </c>
      <c r="E52" s="19">
        <v>0</v>
      </c>
      <c r="F52" s="19">
        <v>51902.720000000001</v>
      </c>
      <c r="G52" s="20">
        <v>51902.720000000001</v>
      </c>
      <c r="L52" s="21"/>
      <c r="M52" s="19"/>
      <c r="N52" s="19"/>
      <c r="O52" s="19"/>
      <c r="P52" s="46"/>
      <c r="Q52" s="3">
        <f>VLOOKUP($C52,'[27]HT &amp; LT'!$B$5:$R$49,2,0)</f>
        <v>21479681.050000001</v>
      </c>
      <c r="R52">
        <f>VLOOKUP($C52,'[27]HT &amp; LT'!$B$5:$R$49,3,0)</f>
        <v>0</v>
      </c>
      <c r="S52">
        <f>VLOOKUP($C52,'[27]HT &amp; LT'!$B$5:$R$49,4,0)</f>
        <v>1932470.24</v>
      </c>
      <c r="T52" s="4">
        <f>VLOOKUP($C52,'[27]HT &amp; LT'!$B$5:$R$49,5,0)</f>
        <v>1932470.24</v>
      </c>
      <c r="U52" s="3">
        <f>VLOOKUP($C52,'[27]HT &amp; LT'!$B$5:$R$49,6,0)</f>
        <v>2509297.63</v>
      </c>
      <c r="V52">
        <f>VLOOKUP($C52,'[27]HT &amp; LT'!$B$5:$R$49,7,0)</f>
        <v>0</v>
      </c>
      <c r="W52">
        <f>VLOOKUP($C52,'[27]HT &amp; LT'!$B$5:$R$49,8,0)</f>
        <v>225836.79</v>
      </c>
      <c r="X52" s="4">
        <f>VLOOKUP($C52,'[27]HT &amp; LT'!$B$5:$R$49,9,0)</f>
        <v>225836.79</v>
      </c>
      <c r="Y52" s="3">
        <f>VLOOKUP($C52,'[27]HT &amp; LT'!$B$5:$R$49,10,0)</f>
        <v>1292841.0299999993</v>
      </c>
      <c r="Z52">
        <f>VLOOKUP($C52,'[27]HT &amp; LT'!$B$5:$R$49,11,0)</f>
        <v>0</v>
      </c>
      <c r="AA52">
        <f>VLOOKUP($C52,'[27]HT &amp; LT'!$B$5:$R$49,12,0)</f>
        <v>117056.98999999999</v>
      </c>
      <c r="AB52" s="4">
        <f>VLOOKUP($C52,'[27]HT &amp; LT'!$B$5:$R$49,13,0)</f>
        <v>117056.98999999999</v>
      </c>
      <c r="AC52" s="3">
        <f t="shared" si="0"/>
        <v>25858516.710000001</v>
      </c>
      <c r="AD52">
        <f t="shared" si="0"/>
        <v>0</v>
      </c>
      <c r="AE52">
        <f t="shared" si="0"/>
        <v>2327266.7400000002</v>
      </c>
      <c r="AF52" s="4">
        <f t="shared" si="0"/>
        <v>2327266.7400000002</v>
      </c>
      <c r="AH52" s="26">
        <v>138383</v>
      </c>
      <c r="AI52" s="3"/>
      <c r="AJ52">
        <v>3459.5749999999998</v>
      </c>
      <c r="AK52" s="4">
        <v>3459.5749999999998</v>
      </c>
    </row>
    <row r="53" spans="1:37" x14ac:dyDescent="0.25">
      <c r="A53" s="21" t="s">
        <v>68</v>
      </c>
      <c r="B53" s="22">
        <v>2235</v>
      </c>
      <c r="C53" s="19">
        <v>446</v>
      </c>
      <c r="D53" s="19">
        <v>6355</v>
      </c>
      <c r="E53" s="19"/>
      <c r="F53" s="19">
        <v>571.95000000000005</v>
      </c>
      <c r="G53" s="20">
        <v>571.95000000000005</v>
      </c>
      <c r="L53" s="21"/>
      <c r="M53" s="19"/>
      <c r="N53" s="19"/>
      <c r="O53" s="19"/>
      <c r="P53" s="46"/>
      <c r="Q53" s="3">
        <f>VLOOKUP($C53,'[27]HT &amp; LT'!$B$5:$R$49,2,0)</f>
        <v>6524411.0700000003</v>
      </c>
      <c r="R53">
        <f>VLOOKUP($C53,'[27]HT &amp; LT'!$B$5:$R$49,3,0)</f>
        <v>0</v>
      </c>
      <c r="S53">
        <f>VLOOKUP($C53,'[27]HT &amp; LT'!$B$5:$R$49,4,0)</f>
        <v>587197.27999999991</v>
      </c>
      <c r="T53" s="4">
        <f>VLOOKUP($C53,'[27]HT &amp; LT'!$B$5:$R$49,5,0)</f>
        <v>587197.27999999991</v>
      </c>
      <c r="U53" s="3">
        <f>VLOOKUP($C53,'[27]HT &amp; LT'!$B$5:$R$49,6,0)</f>
        <v>4245324.91</v>
      </c>
      <c r="V53">
        <f>VLOOKUP($C53,'[27]HT &amp; LT'!$B$5:$R$49,7,0)</f>
        <v>0</v>
      </c>
      <c r="W53">
        <f>VLOOKUP($C53,'[27]HT &amp; LT'!$B$5:$R$49,8,0)</f>
        <v>382079.24</v>
      </c>
      <c r="X53" s="4">
        <f>VLOOKUP($C53,'[27]HT &amp; LT'!$B$5:$R$49,9,0)</f>
        <v>382079.24</v>
      </c>
      <c r="Y53" s="3">
        <f>VLOOKUP($C53,'[27]HT &amp; LT'!$B$5:$R$49,10,0)</f>
        <v>0</v>
      </c>
      <c r="Z53">
        <f>VLOOKUP($C53,'[27]HT &amp; LT'!$B$5:$R$49,11,0)</f>
        <v>0</v>
      </c>
      <c r="AA53">
        <f>VLOOKUP($C53,'[27]HT &amp; LT'!$B$5:$R$49,12,0)</f>
        <v>0</v>
      </c>
      <c r="AB53" s="4">
        <f>VLOOKUP($C53,'[27]HT &amp; LT'!$B$5:$R$49,13,0)</f>
        <v>0</v>
      </c>
      <c r="AC53" s="3">
        <f t="shared" si="0"/>
        <v>10776090.98</v>
      </c>
      <c r="AD53">
        <f t="shared" si="0"/>
        <v>0</v>
      </c>
      <c r="AE53">
        <f t="shared" si="0"/>
        <v>969848.46999999986</v>
      </c>
      <c r="AF53" s="4">
        <f t="shared" si="0"/>
        <v>969848.46999999986</v>
      </c>
      <c r="AH53" s="26">
        <v>230457</v>
      </c>
      <c r="AI53" s="3">
        <v>0</v>
      </c>
      <c r="AJ53">
        <v>5761.4250000000002</v>
      </c>
      <c r="AK53" s="4">
        <v>5761.4250000000002</v>
      </c>
    </row>
    <row r="54" spans="1:37" x14ac:dyDescent="0.25">
      <c r="A54" s="21" t="s">
        <v>69</v>
      </c>
      <c r="B54" s="22">
        <v>2101</v>
      </c>
      <c r="C54" s="19">
        <v>999</v>
      </c>
      <c r="D54" s="19"/>
      <c r="E54" s="19"/>
      <c r="F54" s="19"/>
      <c r="G54" s="20"/>
      <c r="L54" s="21"/>
      <c r="M54" s="19"/>
      <c r="N54" s="19"/>
      <c r="O54" s="19"/>
      <c r="P54" s="46"/>
      <c r="Q54" s="3"/>
      <c r="T54" s="4"/>
      <c r="U54" s="3"/>
      <c r="X54" s="4"/>
      <c r="Y54" s="3"/>
      <c r="AB54" s="4"/>
      <c r="AC54" s="3">
        <f t="shared" si="0"/>
        <v>0</v>
      </c>
      <c r="AD54">
        <f t="shared" si="0"/>
        <v>0</v>
      </c>
      <c r="AE54">
        <f t="shared" si="0"/>
        <v>0</v>
      </c>
      <c r="AF54" s="4">
        <f t="shared" si="0"/>
        <v>0</v>
      </c>
      <c r="AH54" s="26">
        <v>241030</v>
      </c>
      <c r="AI54" s="3"/>
      <c r="AJ54">
        <v>6024</v>
      </c>
      <c r="AK54" s="4">
        <v>6024</v>
      </c>
    </row>
    <row r="55" spans="1:37" x14ac:dyDescent="0.25">
      <c r="A55" s="21" t="s">
        <v>70</v>
      </c>
      <c r="B55" s="22">
        <v>2101</v>
      </c>
      <c r="C55" s="19">
        <v>999</v>
      </c>
      <c r="D55" s="19">
        <v>168150</v>
      </c>
      <c r="E55" s="19">
        <v>16200</v>
      </c>
      <c r="F55" s="19">
        <v>7033.5</v>
      </c>
      <c r="G55" s="20">
        <v>7033.5</v>
      </c>
      <c r="H55" s="21"/>
      <c r="I55" s="19"/>
      <c r="J55" s="19"/>
      <c r="K55" s="20"/>
      <c r="L55" s="21"/>
      <c r="M55" s="19"/>
      <c r="N55" s="19"/>
      <c r="O55" s="19"/>
      <c r="P55" s="46"/>
      <c r="Q55" s="3"/>
      <c r="T55" s="4"/>
      <c r="U55" s="3"/>
      <c r="X55" s="4"/>
      <c r="Y55" s="3"/>
      <c r="AB55" s="4"/>
      <c r="AC55" s="3">
        <f t="shared" si="0"/>
        <v>168150</v>
      </c>
      <c r="AD55">
        <f t="shared" si="0"/>
        <v>16200</v>
      </c>
      <c r="AE55">
        <f t="shared" si="0"/>
        <v>7033.5</v>
      </c>
      <c r="AF55" s="4">
        <f t="shared" si="0"/>
        <v>7033.5</v>
      </c>
      <c r="AH55" s="26"/>
      <c r="AI55" s="3"/>
      <c r="AK55" s="4"/>
    </row>
    <row r="56" spans="1:37" x14ac:dyDescent="0.25">
      <c r="A56" s="21" t="s">
        <v>71</v>
      </c>
      <c r="B56" s="22">
        <v>2224</v>
      </c>
      <c r="C56" s="19">
        <v>478</v>
      </c>
      <c r="D56" s="19">
        <v>166668</v>
      </c>
      <c r="E56" s="19">
        <v>3797</v>
      </c>
      <c r="F56" s="19">
        <v>13101.75</v>
      </c>
      <c r="G56" s="20">
        <v>13101.75</v>
      </c>
      <c r="L56" s="21"/>
      <c r="M56" s="19"/>
      <c r="N56" s="19"/>
      <c r="O56" s="19"/>
      <c r="P56" s="46"/>
      <c r="Q56" s="3">
        <f>VLOOKUP($C56,'[27]HT &amp; LT'!$B$5:$R$49,2,0)</f>
        <v>268458</v>
      </c>
      <c r="R56">
        <f>VLOOKUP($C56,'[27]HT &amp; LT'!$B$5:$R$49,3,0)</f>
        <v>0</v>
      </c>
      <c r="S56">
        <f>VLOOKUP($C56,'[27]HT &amp; LT'!$B$5:$R$49,4,0)</f>
        <v>24161.9</v>
      </c>
      <c r="T56" s="4">
        <f>VLOOKUP($C56,'[27]HT &amp; LT'!$B$5:$R$49,5,0)</f>
        <v>24161.9</v>
      </c>
      <c r="U56" s="3">
        <f>VLOOKUP($C56,'[27]HT &amp; LT'!$B$5:$R$49,6,0)</f>
        <v>2943653.34</v>
      </c>
      <c r="V56">
        <f>VLOOKUP($C56,'[27]HT &amp; LT'!$B$5:$R$49,7,0)</f>
        <v>0</v>
      </c>
      <c r="W56">
        <f>VLOOKUP($C56,'[27]HT &amp; LT'!$B$5:$R$49,8,0)</f>
        <v>264928.81</v>
      </c>
      <c r="X56" s="4">
        <f>VLOOKUP($C56,'[27]HT &amp; LT'!$B$5:$R$49,9,0)</f>
        <v>264928.81</v>
      </c>
      <c r="Y56" s="3">
        <f>VLOOKUP($C56,'[27]HT &amp; LT'!$B$5:$R$49,10,0)</f>
        <v>13000</v>
      </c>
      <c r="Z56">
        <f>VLOOKUP($C56,'[27]HT &amp; LT'!$B$5:$R$49,11,0)</f>
        <v>0</v>
      </c>
      <c r="AA56">
        <f>VLOOKUP($C56,'[27]HT &amp; LT'!$B$5:$R$49,12,0)</f>
        <v>1170</v>
      </c>
      <c r="AB56" s="4">
        <f>VLOOKUP($C56,'[27]HT &amp; LT'!$B$5:$R$49,13,0)</f>
        <v>1170</v>
      </c>
      <c r="AC56" s="3">
        <f t="shared" si="0"/>
        <v>3391779.34</v>
      </c>
      <c r="AD56">
        <f t="shared" si="0"/>
        <v>3797</v>
      </c>
      <c r="AE56">
        <f t="shared" si="0"/>
        <v>303362.46000000002</v>
      </c>
      <c r="AF56" s="4">
        <f t="shared" si="0"/>
        <v>303362.46000000002</v>
      </c>
      <c r="AH56" s="26">
        <v>84259</v>
      </c>
      <c r="AI56" s="3"/>
      <c r="AJ56">
        <v>2106.4749999999999</v>
      </c>
      <c r="AK56" s="4">
        <v>2106.4749999999999</v>
      </c>
    </row>
    <row r="57" spans="1:37" x14ac:dyDescent="0.25">
      <c r="A57" s="21" t="s">
        <v>72</v>
      </c>
      <c r="B57" s="22">
        <v>2219</v>
      </c>
      <c r="C57" s="19">
        <v>424</v>
      </c>
      <c r="D57" s="19">
        <v>831869.22</v>
      </c>
      <c r="E57" s="19">
        <v>30150.18</v>
      </c>
      <c r="F57" s="19">
        <v>59793.139999999992</v>
      </c>
      <c r="G57" s="20">
        <v>59793.139999999992</v>
      </c>
      <c r="L57" s="21"/>
      <c r="M57" s="19"/>
      <c r="N57" s="19"/>
      <c r="O57" s="19"/>
      <c r="P57" s="46"/>
      <c r="Q57" s="3">
        <f>VLOOKUP($C57,'[27]HT &amp; LT'!$B$5:$R$49,2,0)</f>
        <v>48999323.980000012</v>
      </c>
      <c r="R57">
        <f>VLOOKUP($C57,'[27]HT &amp; LT'!$B$5:$R$49,3,0)</f>
        <v>468</v>
      </c>
      <c r="S57">
        <f>VLOOKUP($C57,'[27]HT &amp; LT'!$B$5:$R$49,4,0)</f>
        <v>4409473.2300000023</v>
      </c>
      <c r="T57" s="4">
        <f>VLOOKUP($C57,'[27]HT &amp; LT'!$B$5:$R$49,5,0)</f>
        <v>4409473.2300000023</v>
      </c>
      <c r="U57" s="3">
        <f>VLOOKUP($C57,'[27]HT &amp; LT'!$B$5:$R$49,6,0)</f>
        <v>5915975.0899999999</v>
      </c>
      <c r="V57">
        <f>VLOOKUP($C57,'[27]HT &amp; LT'!$B$5:$R$49,7,0)</f>
        <v>0</v>
      </c>
      <c r="W57">
        <f>VLOOKUP($C57,'[27]HT &amp; LT'!$B$5:$R$49,8,0)</f>
        <v>532437.76000000001</v>
      </c>
      <c r="X57" s="4">
        <f>VLOOKUP($C57,'[27]HT &amp; LT'!$B$5:$R$49,9,0)</f>
        <v>532437.76000000001</v>
      </c>
      <c r="Y57" s="3">
        <f>VLOOKUP($C57,'[27]HT &amp; LT'!$B$5:$R$49,10,0)</f>
        <v>35740</v>
      </c>
      <c r="Z57">
        <f>VLOOKUP($C57,'[27]HT &amp; LT'!$B$5:$R$49,11,0)</f>
        <v>0</v>
      </c>
      <c r="AA57">
        <f>VLOOKUP($C57,'[27]HT &amp; LT'!$B$5:$R$49,12,0)</f>
        <v>3450.6200000001118</v>
      </c>
      <c r="AB57" s="4">
        <f>VLOOKUP($C57,'[27]HT &amp; LT'!$B$5:$R$49,13,0)</f>
        <v>3450.6200000001118</v>
      </c>
      <c r="AC57" s="3">
        <f t="shared" si="0"/>
        <v>55782908.290000007</v>
      </c>
      <c r="AD57">
        <f t="shared" si="0"/>
        <v>30618.18</v>
      </c>
      <c r="AE57">
        <f t="shared" si="0"/>
        <v>5005154.7500000019</v>
      </c>
      <c r="AF57" s="4">
        <f t="shared" si="0"/>
        <v>5005154.7500000019</v>
      </c>
      <c r="AH57" s="26">
        <v>486910.6</v>
      </c>
      <c r="AI57" s="3"/>
      <c r="AJ57">
        <v>12172.765000000001</v>
      </c>
      <c r="AK57" s="4">
        <v>12172.765000000001</v>
      </c>
    </row>
    <row r="58" spans="1:37" x14ac:dyDescent="0.25">
      <c r="A58" s="21" t="s">
        <v>73</v>
      </c>
      <c r="B58" s="22">
        <v>2101</v>
      </c>
      <c r="C58" s="19">
        <v>999</v>
      </c>
      <c r="D58" s="19"/>
      <c r="E58" s="19"/>
      <c r="F58" s="19"/>
      <c r="G58" s="20"/>
      <c r="L58" s="21"/>
      <c r="M58" s="19"/>
      <c r="N58" s="19"/>
      <c r="O58" s="19"/>
      <c r="P58" s="46"/>
      <c r="Q58" s="3"/>
      <c r="T58" s="4"/>
      <c r="U58" s="3"/>
      <c r="X58" s="4"/>
      <c r="Y58" s="3"/>
      <c r="AB58" s="4"/>
      <c r="AC58" s="3">
        <f t="shared" si="0"/>
        <v>0</v>
      </c>
      <c r="AD58">
        <f t="shared" si="0"/>
        <v>0</v>
      </c>
      <c r="AE58">
        <f t="shared" si="0"/>
        <v>0</v>
      </c>
      <c r="AF58" s="4">
        <f t="shared" si="0"/>
        <v>0</v>
      </c>
      <c r="AH58" s="26">
        <v>121217.29000000001</v>
      </c>
      <c r="AI58" s="3"/>
      <c r="AJ58">
        <v>3030.4322500000003</v>
      </c>
      <c r="AK58" s="4">
        <v>3030.4322500000003</v>
      </c>
    </row>
    <row r="59" spans="1:37" x14ac:dyDescent="0.25">
      <c r="A59" s="21" t="s">
        <v>74</v>
      </c>
      <c r="B59" s="22">
        <v>2306</v>
      </c>
      <c r="C59" s="19">
        <v>735</v>
      </c>
      <c r="D59" s="19">
        <v>500</v>
      </c>
      <c r="E59" s="19"/>
      <c r="F59" s="19">
        <v>45</v>
      </c>
      <c r="G59" s="20">
        <v>45</v>
      </c>
      <c r="H59" s="21"/>
      <c r="I59" s="19"/>
      <c r="J59" s="19"/>
      <c r="K59" s="20"/>
      <c r="L59" s="21"/>
      <c r="M59" s="19"/>
      <c r="N59" s="19"/>
      <c r="O59" s="19"/>
      <c r="P59" s="46"/>
      <c r="Q59" s="3"/>
      <c r="T59" s="4"/>
      <c r="U59" s="3"/>
      <c r="X59" s="4"/>
      <c r="Y59" s="3"/>
      <c r="AB59" s="4"/>
      <c r="AC59" s="3">
        <f t="shared" si="0"/>
        <v>500</v>
      </c>
      <c r="AD59">
        <f t="shared" si="0"/>
        <v>0</v>
      </c>
      <c r="AE59">
        <f t="shared" si="0"/>
        <v>45</v>
      </c>
      <c r="AF59" s="4">
        <f t="shared" si="0"/>
        <v>45</v>
      </c>
      <c r="AH59" s="26"/>
      <c r="AI59" s="3"/>
      <c r="AK59" s="4"/>
    </row>
    <row r="60" spans="1:37" x14ac:dyDescent="0.25">
      <c r="A60" s="21" t="s">
        <v>75</v>
      </c>
      <c r="B60" s="22">
        <v>2225</v>
      </c>
      <c r="C60" s="19">
        <v>460</v>
      </c>
      <c r="D60" s="19">
        <v>64092.010000000009</v>
      </c>
      <c r="E60" s="19"/>
      <c r="F60" s="19">
        <v>5768.28</v>
      </c>
      <c r="G60" s="20">
        <v>5768.28</v>
      </c>
      <c r="L60" s="21"/>
      <c r="M60" s="19"/>
      <c r="N60" s="19"/>
      <c r="O60" s="19"/>
      <c r="P60" s="46"/>
      <c r="Q60" s="3">
        <f>VLOOKUP($C60,'[27]HT &amp; LT'!$B$5:$R$49,2,0)</f>
        <v>3027764.31</v>
      </c>
      <c r="R60">
        <f>VLOOKUP($C60,'[27]HT &amp; LT'!$B$5:$R$49,3,0)</f>
        <v>0</v>
      </c>
      <c r="S60">
        <f>VLOOKUP($C60,'[27]HT &amp; LT'!$B$5:$R$49,4,0)</f>
        <v>272499.39999999997</v>
      </c>
      <c r="T60" s="4">
        <f>VLOOKUP($C60,'[27]HT &amp; LT'!$B$5:$R$49,5,0)</f>
        <v>272499.39999999997</v>
      </c>
      <c r="U60" s="3">
        <f>VLOOKUP($C60,'[27]HT &amp; LT'!$B$5:$R$49,6,0)</f>
        <v>3275574.48</v>
      </c>
      <c r="V60">
        <f>VLOOKUP($C60,'[27]HT &amp; LT'!$B$5:$R$49,7,0)</f>
        <v>0</v>
      </c>
      <c r="W60">
        <f>VLOOKUP($C60,'[27]HT &amp; LT'!$B$5:$R$49,8,0)</f>
        <v>294801.7</v>
      </c>
      <c r="X60" s="4">
        <f>VLOOKUP($C60,'[27]HT &amp; LT'!$B$5:$R$49,9,0)</f>
        <v>294801.7</v>
      </c>
      <c r="Y60" s="3">
        <f>VLOOKUP($C60,'[27]HT &amp; LT'!$B$5:$R$49,10,0)</f>
        <v>1918985.9099999995</v>
      </c>
      <c r="Z60">
        <f>VLOOKUP($C60,'[27]HT &amp; LT'!$B$5:$R$49,11,0)</f>
        <v>0</v>
      </c>
      <c r="AA60">
        <f>VLOOKUP($C60,'[27]HT &amp; LT'!$B$5:$R$49,12,0)</f>
        <v>172708.14999999991</v>
      </c>
      <c r="AB60" s="4">
        <f>VLOOKUP($C60,'[27]HT &amp; LT'!$B$5:$R$49,13,0)</f>
        <v>172708.14999999991</v>
      </c>
      <c r="AC60" s="3">
        <f t="shared" si="0"/>
        <v>8286416.71</v>
      </c>
      <c r="AD60">
        <f t="shared" si="0"/>
        <v>0</v>
      </c>
      <c r="AE60">
        <f t="shared" si="0"/>
        <v>745777.52999999991</v>
      </c>
      <c r="AF60" s="4">
        <f t="shared" si="0"/>
        <v>745777.52999999991</v>
      </c>
      <c r="AH60" s="26">
        <v>71624</v>
      </c>
      <c r="AI60" s="3"/>
      <c r="AJ60">
        <v>1790.6000000000001</v>
      </c>
      <c r="AK60" s="4">
        <v>1790.6000000000001</v>
      </c>
    </row>
    <row r="61" spans="1:37" x14ac:dyDescent="0.25">
      <c r="A61" s="21" t="s">
        <v>76</v>
      </c>
      <c r="B61" s="22">
        <v>2233</v>
      </c>
      <c r="C61" s="19">
        <v>444</v>
      </c>
      <c r="D61" s="19">
        <v>822188.74</v>
      </c>
      <c r="E61" s="19">
        <v>0</v>
      </c>
      <c r="F61" s="19">
        <v>73996.990000000005</v>
      </c>
      <c r="G61" s="20">
        <v>73996.990000000005</v>
      </c>
      <c r="H61" s="21"/>
      <c r="I61" s="19"/>
      <c r="J61" s="19"/>
      <c r="K61" s="20"/>
      <c r="L61" s="21"/>
      <c r="M61" s="19"/>
      <c r="N61" s="19"/>
      <c r="O61" s="19"/>
      <c r="P61" s="46"/>
      <c r="Q61" s="3">
        <f>VLOOKUP($C61,'[27]HT &amp; LT'!$B$5:$R$49,2,0)</f>
        <v>2859903</v>
      </c>
      <c r="R61">
        <f>VLOOKUP($C61,'[27]HT &amp; LT'!$B$5:$R$49,3,0)</f>
        <v>0</v>
      </c>
      <c r="S61">
        <f>VLOOKUP($C61,'[27]HT &amp; LT'!$B$5:$R$49,4,0)</f>
        <v>257390.64</v>
      </c>
      <c r="T61" s="4">
        <f>VLOOKUP($C61,'[27]HT &amp; LT'!$B$5:$R$49,5,0)</f>
        <v>257390.64</v>
      </c>
      <c r="U61" s="3">
        <f>VLOOKUP($C61,'[27]HT &amp; LT'!$B$5:$R$49,6,0)</f>
        <v>5619683.2599999998</v>
      </c>
      <c r="V61">
        <f>VLOOKUP($C61,'[27]HT &amp; LT'!$B$5:$R$49,7,0)</f>
        <v>0</v>
      </c>
      <c r="W61">
        <f>VLOOKUP($C61,'[27]HT &amp; LT'!$B$5:$R$49,8,0)</f>
        <v>505771.49</v>
      </c>
      <c r="X61" s="4">
        <f>VLOOKUP($C61,'[27]HT &amp; LT'!$B$5:$R$49,9,0)</f>
        <v>505771.49</v>
      </c>
      <c r="Y61" s="3">
        <f>VLOOKUP($C61,'[27]HT &amp; LT'!$B$5:$R$49,10,0)</f>
        <v>0</v>
      </c>
      <c r="Z61">
        <f>VLOOKUP($C61,'[27]HT &amp; LT'!$B$5:$R$49,11,0)</f>
        <v>0</v>
      </c>
      <c r="AA61">
        <f>VLOOKUP($C61,'[27]HT &amp; LT'!$B$5:$R$49,12,0)</f>
        <v>0</v>
      </c>
      <c r="AB61" s="4">
        <f>VLOOKUP($C61,'[27]HT &amp; LT'!$B$5:$R$49,13,0)</f>
        <v>0</v>
      </c>
      <c r="AC61" s="3">
        <f t="shared" si="0"/>
        <v>9301775</v>
      </c>
      <c r="AD61">
        <f t="shared" si="0"/>
        <v>0</v>
      </c>
      <c r="AE61">
        <f t="shared" si="0"/>
        <v>837159.12</v>
      </c>
      <c r="AF61" s="4">
        <f t="shared" si="0"/>
        <v>837159.12</v>
      </c>
      <c r="AH61" s="26"/>
      <c r="AI61" s="3"/>
      <c r="AK61" s="4"/>
    </row>
    <row r="62" spans="1:37" x14ac:dyDescent="0.25">
      <c r="A62" s="21" t="s">
        <v>77</v>
      </c>
      <c r="B62" s="22">
        <v>2223</v>
      </c>
      <c r="C62" s="19">
        <v>476</v>
      </c>
      <c r="D62" s="19">
        <v>8000</v>
      </c>
      <c r="E62" s="19">
        <v>0</v>
      </c>
      <c r="F62" s="19">
        <v>720</v>
      </c>
      <c r="G62" s="20">
        <v>720</v>
      </c>
      <c r="L62" s="21"/>
      <c r="M62" s="19"/>
      <c r="N62" s="19"/>
      <c r="O62" s="19"/>
      <c r="P62" s="46"/>
      <c r="Q62" s="3">
        <f>VLOOKUP($C62,'[27]HT &amp; LT'!$B$5:$R$49,2,0)</f>
        <v>5319668.2799999993</v>
      </c>
      <c r="R62">
        <f>VLOOKUP($C62,'[27]HT &amp; LT'!$B$5:$R$49,3,0)</f>
        <v>0</v>
      </c>
      <c r="S62">
        <f>VLOOKUP($C62,'[27]HT &amp; LT'!$B$5:$R$49,4,0)</f>
        <v>478771.23</v>
      </c>
      <c r="T62" s="4">
        <f>VLOOKUP($C62,'[27]HT &amp; LT'!$B$5:$R$49,5,0)</f>
        <v>478771.23</v>
      </c>
      <c r="U62" s="3">
        <f>VLOOKUP($C62,'[27]HT &amp; LT'!$B$5:$R$49,6,0)</f>
        <v>2926068.63</v>
      </c>
      <c r="V62">
        <f>VLOOKUP($C62,'[27]HT &amp; LT'!$B$5:$R$49,7,0)</f>
        <v>0</v>
      </c>
      <c r="W62">
        <f>VLOOKUP($C62,'[27]HT &amp; LT'!$B$5:$R$49,8,0)</f>
        <v>263346.18</v>
      </c>
      <c r="X62" s="4">
        <f>VLOOKUP($C62,'[27]HT &amp; LT'!$B$5:$R$49,9,0)</f>
        <v>263346.18</v>
      </c>
      <c r="Y62" s="3">
        <f>VLOOKUP($C62,'[27]HT &amp; LT'!$B$5:$R$49,10,0)</f>
        <v>0</v>
      </c>
      <c r="Z62">
        <f>VLOOKUP($C62,'[27]HT &amp; LT'!$B$5:$R$49,11,0)</f>
        <v>0</v>
      </c>
      <c r="AA62">
        <f>VLOOKUP($C62,'[27]HT &amp; LT'!$B$5:$R$49,12,0)</f>
        <v>0</v>
      </c>
      <c r="AB62" s="4">
        <f>VLOOKUP($C62,'[27]HT &amp; LT'!$B$5:$R$49,13,0)</f>
        <v>0</v>
      </c>
      <c r="AC62" s="3">
        <f t="shared" si="0"/>
        <v>8253736.9099999992</v>
      </c>
      <c r="AD62">
        <f t="shared" si="0"/>
        <v>0</v>
      </c>
      <c r="AE62">
        <f t="shared" si="0"/>
        <v>742837.40999999992</v>
      </c>
      <c r="AF62" s="4">
        <f t="shared" si="0"/>
        <v>742837.40999999992</v>
      </c>
      <c r="AH62" s="26">
        <v>104830</v>
      </c>
      <c r="AI62" s="3"/>
      <c r="AJ62">
        <v>2620.75</v>
      </c>
      <c r="AK62" s="4">
        <v>2620.75</v>
      </c>
    </row>
    <row r="63" spans="1:37" x14ac:dyDescent="0.25">
      <c r="A63" s="21" t="s">
        <v>78</v>
      </c>
      <c r="B63" s="22">
        <v>2240</v>
      </c>
      <c r="C63" s="19">
        <v>413</v>
      </c>
      <c r="D63" s="19">
        <v>332992.92</v>
      </c>
      <c r="E63" s="19"/>
      <c r="F63" s="19">
        <v>29969.362800000003</v>
      </c>
      <c r="G63" s="20">
        <v>29969.362800000003</v>
      </c>
      <c r="H63" s="21"/>
      <c r="I63" s="19"/>
      <c r="J63" s="19"/>
      <c r="K63" s="20"/>
      <c r="L63" s="21"/>
      <c r="M63" s="19"/>
      <c r="N63" s="19"/>
      <c r="O63" s="19"/>
      <c r="P63" s="46"/>
      <c r="Q63" s="3">
        <f>VLOOKUP($C63,'[27]HT &amp; LT'!$B$5:$R$49,2,0)</f>
        <v>10998134.040000001</v>
      </c>
      <c r="R63">
        <f>VLOOKUP($C63,'[27]HT &amp; LT'!$B$5:$R$49,3,0)</f>
        <v>0</v>
      </c>
      <c r="S63">
        <f>VLOOKUP($C63,'[27]HT &amp; LT'!$B$5:$R$49,4,0)</f>
        <v>989832.01000000013</v>
      </c>
      <c r="T63" s="4">
        <f>VLOOKUP($C63,'[27]HT &amp; LT'!$B$5:$R$49,5,0)</f>
        <v>989832.01000000013</v>
      </c>
      <c r="U63" s="3">
        <f>VLOOKUP($C63,'[27]HT &amp; LT'!$B$5:$R$49,6,0)</f>
        <v>3342246.6</v>
      </c>
      <c r="V63">
        <f>VLOOKUP($C63,'[27]HT &amp; LT'!$B$5:$R$49,7,0)</f>
        <v>0</v>
      </c>
      <c r="W63">
        <f>VLOOKUP($C63,'[27]HT &amp; LT'!$B$5:$R$49,8,0)</f>
        <v>300802.19</v>
      </c>
      <c r="X63" s="4">
        <f>VLOOKUP($C63,'[27]HT &amp; LT'!$B$5:$R$49,9,0)</f>
        <v>300802.19</v>
      </c>
      <c r="Y63" s="3">
        <f>VLOOKUP($C63,'[27]HT &amp; LT'!$B$5:$R$49,10,0)</f>
        <v>0</v>
      </c>
      <c r="Z63">
        <f>VLOOKUP($C63,'[27]HT &amp; LT'!$B$5:$R$49,11,0)</f>
        <v>0</v>
      </c>
      <c r="AA63">
        <f>VLOOKUP($C63,'[27]HT &amp; LT'!$B$5:$R$49,12,0)</f>
        <v>0</v>
      </c>
      <c r="AB63" s="4">
        <f>VLOOKUP($C63,'[27]HT &amp; LT'!$B$5:$R$49,13,0)</f>
        <v>0</v>
      </c>
      <c r="AC63" s="3">
        <f t="shared" si="0"/>
        <v>14673373.560000001</v>
      </c>
      <c r="AD63">
        <f t="shared" si="0"/>
        <v>0</v>
      </c>
      <c r="AE63">
        <f t="shared" si="0"/>
        <v>1320603.5628000002</v>
      </c>
      <c r="AF63" s="4">
        <f t="shared" si="0"/>
        <v>1320603.5628000002</v>
      </c>
      <c r="AH63" s="26"/>
      <c r="AI63" s="3"/>
      <c r="AK63" s="4"/>
    </row>
    <row r="64" spans="1:37" x14ac:dyDescent="0.25">
      <c r="A64" s="21" t="s">
        <v>79</v>
      </c>
      <c r="B64" s="22">
        <v>2241</v>
      </c>
      <c r="C64" s="19">
        <v>414</v>
      </c>
      <c r="D64" s="19">
        <v>233867.76</v>
      </c>
      <c r="E64" s="19">
        <v>2066.63</v>
      </c>
      <c r="F64" s="19">
        <v>20014.79</v>
      </c>
      <c r="G64" s="20">
        <v>20014.79</v>
      </c>
      <c r="H64" s="21"/>
      <c r="I64" s="19"/>
      <c r="J64" s="19"/>
      <c r="K64" s="20"/>
      <c r="L64" s="21"/>
      <c r="M64" s="19"/>
      <c r="N64" s="19"/>
      <c r="O64" s="19"/>
      <c r="P64" s="46"/>
      <c r="Q64" s="3">
        <f>VLOOKUP($C64,'[27]HT &amp; LT'!$B$5:$R$49,2,0)</f>
        <v>9180901.8599999975</v>
      </c>
      <c r="R64">
        <f>VLOOKUP($C64,'[27]HT &amp; LT'!$B$5:$R$49,3,0)</f>
        <v>0</v>
      </c>
      <c r="S64">
        <f>VLOOKUP($C64,'[27]HT &amp; LT'!$B$5:$R$49,4,0)</f>
        <v>715583.58999999985</v>
      </c>
      <c r="T64" s="4">
        <f>VLOOKUP($C64,'[27]HT &amp; LT'!$B$5:$R$49,5,0)</f>
        <v>715583.58999999985</v>
      </c>
      <c r="U64" s="3">
        <f>VLOOKUP($C64,'[27]HT &amp; LT'!$B$5:$R$49,6,0)</f>
        <v>4308390.07</v>
      </c>
      <c r="V64">
        <f>VLOOKUP($C64,'[27]HT &amp; LT'!$B$5:$R$49,7,0)</f>
        <v>0</v>
      </c>
      <c r="W64">
        <f>VLOOKUP($C64,'[27]HT &amp; LT'!$B$5:$R$49,8,0)</f>
        <v>387755.11</v>
      </c>
      <c r="X64" s="4">
        <f>VLOOKUP($C64,'[27]HT &amp; LT'!$B$5:$R$49,9,0)</f>
        <v>387755.11</v>
      </c>
      <c r="Y64" s="3">
        <f>VLOOKUP($C64,'[27]HT &amp; LT'!$B$5:$R$49,10,0)</f>
        <v>-762523.00999999978</v>
      </c>
      <c r="Z64">
        <f>VLOOKUP($C64,'[27]HT &amp; LT'!$B$5:$R$49,11,0)</f>
        <v>0</v>
      </c>
      <c r="AA64">
        <f>VLOOKUP($C64,'[27]HT &amp; LT'!$B$5:$R$49,12,0)</f>
        <v>0</v>
      </c>
      <c r="AB64" s="4">
        <f>VLOOKUP($C64,'[27]HT &amp; LT'!$B$5:$R$49,13,0)</f>
        <v>0</v>
      </c>
      <c r="AC64" s="3">
        <f t="shared" si="0"/>
        <v>12960636.679999998</v>
      </c>
      <c r="AD64">
        <f t="shared" si="0"/>
        <v>2066.63</v>
      </c>
      <c r="AE64">
        <f t="shared" si="0"/>
        <v>1123353.4899999998</v>
      </c>
      <c r="AF64" s="4">
        <f t="shared" si="0"/>
        <v>1123353.4899999998</v>
      </c>
      <c r="AH64" s="26"/>
      <c r="AI64" s="3"/>
      <c r="AK64" s="4"/>
    </row>
    <row r="65" spans="1:43" x14ac:dyDescent="0.25">
      <c r="A65" s="21" t="s">
        <v>80</v>
      </c>
      <c r="B65" s="22">
        <v>2236</v>
      </c>
      <c r="C65" s="19">
        <v>447</v>
      </c>
      <c r="D65" s="19">
        <v>534391</v>
      </c>
      <c r="E65" s="19">
        <v>6868.44</v>
      </c>
      <c r="F65" s="19">
        <v>44660.97</v>
      </c>
      <c r="G65" s="20">
        <v>44660.97</v>
      </c>
      <c r="L65" s="21"/>
      <c r="M65" s="19"/>
      <c r="N65" s="19"/>
      <c r="O65" s="19"/>
      <c r="P65" s="46"/>
      <c r="Q65" s="3">
        <f>VLOOKUP($C65,'[27]HT &amp; LT'!$B$5:$R$49,2,0)</f>
        <v>62669</v>
      </c>
      <c r="R65">
        <f>VLOOKUP($C65,'[27]HT &amp; LT'!$B$5:$R$49,3,0)</f>
        <v>0</v>
      </c>
      <c r="S65">
        <f>VLOOKUP($C65,'[27]HT &amp; LT'!$B$5:$R$49,4,0)</f>
        <v>5640.21</v>
      </c>
      <c r="T65" s="4">
        <f>VLOOKUP($C65,'[27]HT &amp; LT'!$B$5:$R$49,5,0)</f>
        <v>5640.21</v>
      </c>
      <c r="U65" s="3">
        <f>VLOOKUP($C65,'[27]HT &amp; LT'!$B$5:$R$49,6,0)</f>
        <v>2883823.34</v>
      </c>
      <c r="V65">
        <f>VLOOKUP($C65,'[27]HT &amp; LT'!$B$5:$R$49,7,0)</f>
        <v>0</v>
      </c>
      <c r="W65">
        <f>VLOOKUP($C65,'[27]HT &amp; LT'!$B$5:$R$49,8,0)</f>
        <v>259544.1</v>
      </c>
      <c r="X65" s="4">
        <f>VLOOKUP($C65,'[27]HT &amp; LT'!$B$5:$R$49,9,0)</f>
        <v>259544.1</v>
      </c>
      <c r="Y65" s="3">
        <f>VLOOKUP($C65,'[27]HT &amp; LT'!$B$5:$R$49,10,0)</f>
        <v>0</v>
      </c>
      <c r="Z65">
        <f>VLOOKUP($C65,'[27]HT &amp; LT'!$B$5:$R$49,11,0)</f>
        <v>0</v>
      </c>
      <c r="AA65">
        <f>VLOOKUP($C65,'[27]HT &amp; LT'!$B$5:$R$49,12,0)</f>
        <v>0</v>
      </c>
      <c r="AB65" s="4">
        <f>VLOOKUP($C65,'[27]HT &amp; LT'!$B$5:$R$49,13,0)</f>
        <v>0</v>
      </c>
      <c r="AC65" s="3">
        <f t="shared" si="0"/>
        <v>3480883.34</v>
      </c>
      <c r="AD65">
        <f t="shared" si="0"/>
        <v>6868.44</v>
      </c>
      <c r="AE65">
        <f t="shared" si="0"/>
        <v>309845.28000000003</v>
      </c>
      <c r="AF65" s="4">
        <f t="shared" si="0"/>
        <v>309845.28000000003</v>
      </c>
      <c r="AH65" s="26">
        <v>418110</v>
      </c>
      <c r="AI65" s="3"/>
      <c r="AJ65">
        <v>10452.75</v>
      </c>
      <c r="AK65" s="4">
        <v>10452.75</v>
      </c>
    </row>
    <row r="66" spans="1:43" x14ac:dyDescent="0.25">
      <c r="A66" s="21" t="s">
        <v>81</v>
      </c>
      <c r="B66" s="22">
        <v>2227</v>
      </c>
      <c r="C66" s="19">
        <v>472</v>
      </c>
      <c r="D66" s="19">
        <v>408849.49</v>
      </c>
      <c r="E66" s="19">
        <v>0</v>
      </c>
      <c r="F66" s="19">
        <v>36796.44999999999</v>
      </c>
      <c r="G66" s="20">
        <v>36796.44999999999</v>
      </c>
      <c r="H66" s="21"/>
      <c r="I66" s="19"/>
      <c r="J66" s="19"/>
      <c r="K66" s="20"/>
      <c r="L66" s="21"/>
      <c r="M66" s="19"/>
      <c r="N66" s="19"/>
      <c r="O66" s="19"/>
      <c r="P66" s="46"/>
      <c r="Q66" s="3">
        <f>VLOOKUP($C66,'[27]HT &amp; LT'!$B$5:$R$49,2,0)</f>
        <v>21727001.379999999</v>
      </c>
      <c r="R66">
        <f>VLOOKUP($C66,'[27]HT &amp; LT'!$B$5:$R$49,3,0)</f>
        <v>0</v>
      </c>
      <c r="S66">
        <f>VLOOKUP($C66,'[27]HT &amp; LT'!$B$5:$R$49,4,0)</f>
        <v>1542276.4900000009</v>
      </c>
      <c r="T66" s="4">
        <f>VLOOKUP($C66,'[27]HT &amp; LT'!$B$5:$R$49,5,0)</f>
        <v>1542276.4900000009</v>
      </c>
      <c r="U66" s="3">
        <f>VLOOKUP($C66,'[27]HT &amp; LT'!$B$5:$R$49,6,0)</f>
        <v>7990176.7300000004</v>
      </c>
      <c r="V66">
        <f>VLOOKUP($C66,'[27]HT &amp; LT'!$B$5:$R$49,7,0)</f>
        <v>0</v>
      </c>
      <c r="W66">
        <f>VLOOKUP($C66,'[27]HT &amp; LT'!$B$5:$R$49,8,0)</f>
        <v>719115.9</v>
      </c>
      <c r="X66" s="4">
        <f>VLOOKUP($C66,'[27]HT &amp; LT'!$B$5:$R$49,9,0)</f>
        <v>719115.9</v>
      </c>
      <c r="Y66" s="3">
        <f>VLOOKUP($C66,'[27]HT &amp; LT'!$B$5:$R$49,10,0)</f>
        <v>0</v>
      </c>
      <c r="Z66">
        <f>VLOOKUP($C66,'[27]HT &amp; LT'!$B$5:$R$49,11,0)</f>
        <v>0</v>
      </c>
      <c r="AA66">
        <f>VLOOKUP($C66,'[27]HT &amp; LT'!$B$5:$R$49,12,0)</f>
        <v>0</v>
      </c>
      <c r="AB66" s="4">
        <f>VLOOKUP($C66,'[27]HT &amp; LT'!$B$5:$R$49,13,0)</f>
        <v>0</v>
      </c>
      <c r="AC66" s="3">
        <f t="shared" si="0"/>
        <v>30126027.599999998</v>
      </c>
      <c r="AD66">
        <f t="shared" si="0"/>
        <v>0</v>
      </c>
      <c r="AE66">
        <f t="shared" si="0"/>
        <v>2298188.8400000008</v>
      </c>
      <c r="AF66" s="4">
        <f t="shared" si="0"/>
        <v>2298188.8400000008</v>
      </c>
      <c r="AH66" s="26"/>
      <c r="AI66" s="3"/>
      <c r="AK66" s="4"/>
    </row>
    <row r="67" spans="1:43" x14ac:dyDescent="0.25">
      <c r="A67" s="21" t="s">
        <v>82</v>
      </c>
      <c r="B67" s="22">
        <v>2212</v>
      </c>
      <c r="C67" s="19">
        <v>438</v>
      </c>
      <c r="D67" s="19">
        <v>1600284.78</v>
      </c>
      <c r="E67" s="19">
        <v>0</v>
      </c>
      <c r="F67" s="19">
        <v>142966.63</v>
      </c>
      <c r="G67" s="20">
        <v>142966.63</v>
      </c>
      <c r="L67" s="21"/>
      <c r="M67" s="19"/>
      <c r="N67" s="19"/>
      <c r="O67" s="19"/>
      <c r="P67" s="46"/>
      <c r="Q67" s="3">
        <f>VLOOKUP($C67,'[27]HT &amp; LT'!$B$5:$R$49,2,0)</f>
        <v>17181543.959999997</v>
      </c>
      <c r="R67">
        <f>VLOOKUP($C67,'[27]HT &amp; LT'!$B$5:$R$49,3,0)</f>
        <v>0</v>
      </c>
      <c r="S67">
        <f>VLOOKUP($C67,'[27]HT &amp; LT'!$B$5:$R$49,4,0)</f>
        <v>1546338.9900000002</v>
      </c>
      <c r="T67" s="4">
        <f>VLOOKUP($C67,'[27]HT &amp; LT'!$B$5:$R$49,5,0)</f>
        <v>1546338.9900000002</v>
      </c>
      <c r="U67" s="3">
        <f>VLOOKUP($C67,'[27]HT &amp; LT'!$B$5:$R$49,6,0)</f>
        <v>4452154.87</v>
      </c>
      <c r="V67">
        <f>VLOOKUP($C67,'[27]HT &amp; LT'!$B$5:$R$49,7,0)</f>
        <v>0</v>
      </c>
      <c r="W67">
        <f>VLOOKUP($C67,'[27]HT &amp; LT'!$B$5:$R$49,8,0)</f>
        <v>400693.93</v>
      </c>
      <c r="X67" s="4">
        <f>VLOOKUP($C67,'[27]HT &amp; LT'!$B$5:$R$49,9,0)</f>
        <v>400693.93</v>
      </c>
      <c r="Y67" s="3">
        <f>VLOOKUP($C67,'[27]HT &amp; LT'!$B$5:$R$49,10,0)</f>
        <v>-2600.8600000031292</v>
      </c>
      <c r="Z67">
        <f>VLOOKUP($C67,'[27]HT &amp; LT'!$B$5:$R$49,11,0)</f>
        <v>0</v>
      </c>
      <c r="AA67">
        <f>VLOOKUP($C67,'[27]HT &amp; LT'!$B$5:$R$49,12,0)</f>
        <v>-6.9999999832361937E-2</v>
      </c>
      <c r="AB67" s="4">
        <f>VLOOKUP($C67,'[27]HT &amp; LT'!$B$5:$R$49,13,0)</f>
        <v>-6.9999999832361937E-2</v>
      </c>
      <c r="AC67" s="3">
        <f t="shared" si="0"/>
        <v>23231382.749999996</v>
      </c>
      <c r="AD67">
        <f t="shared" si="0"/>
        <v>0</v>
      </c>
      <c r="AE67">
        <f t="shared" si="0"/>
        <v>2089999.4800000002</v>
      </c>
      <c r="AF67" s="4">
        <f t="shared" si="0"/>
        <v>2089999.4800000002</v>
      </c>
      <c r="AH67" s="26">
        <v>272571.16000000003</v>
      </c>
      <c r="AI67" s="3"/>
      <c r="AJ67">
        <v>6813</v>
      </c>
      <c r="AK67" s="4">
        <v>6813</v>
      </c>
    </row>
    <row r="68" spans="1:43" x14ac:dyDescent="0.25">
      <c r="A68" s="21" t="s">
        <v>83</v>
      </c>
      <c r="B68" s="22">
        <v>2231</v>
      </c>
      <c r="C68" s="19">
        <v>442</v>
      </c>
      <c r="D68" s="19">
        <v>1682196</v>
      </c>
      <c r="E68" s="19">
        <v>21985.38</v>
      </c>
      <c r="F68" s="19">
        <v>140384.07999999999</v>
      </c>
      <c r="G68" s="20">
        <v>140384.07999999999</v>
      </c>
      <c r="L68" s="21" t="s">
        <v>84</v>
      </c>
      <c r="M68" s="19">
        <v>-2998797</v>
      </c>
      <c r="N68" s="19"/>
      <c r="O68" s="19"/>
      <c r="P68" s="46"/>
      <c r="Q68" s="3">
        <f>VLOOKUP($C68,'[27]HT &amp; LT'!$B$5:$R$49,2,0)</f>
        <v>13443040.719999999</v>
      </c>
      <c r="R68">
        <f>VLOOKUP($C68,'[27]HT &amp; LT'!$B$5:$R$49,3,0)</f>
        <v>468</v>
      </c>
      <c r="S68">
        <f>VLOOKUP($C68,'[27]HT &amp; LT'!$B$5:$R$49,4,0)</f>
        <v>1209639.6600000004</v>
      </c>
      <c r="T68" s="4">
        <f>VLOOKUP($C68,'[27]HT &amp; LT'!$B$5:$R$49,5,0)</f>
        <v>1209639.6600000004</v>
      </c>
      <c r="U68" s="3">
        <f>VLOOKUP($C68,'[27]HT &amp; LT'!$B$5:$R$49,6,0)</f>
        <v>6112232.7000000002</v>
      </c>
      <c r="V68">
        <f>VLOOKUP($C68,'[27]HT &amp; LT'!$B$5:$R$49,7,0)</f>
        <v>0</v>
      </c>
      <c r="W68">
        <f>VLOOKUP($C68,'[27]HT &amp; LT'!$B$5:$R$49,8,0)</f>
        <v>550100.93000000005</v>
      </c>
      <c r="X68" s="4">
        <f>VLOOKUP($C68,'[27]HT &amp; LT'!$B$5:$R$49,9,0)</f>
        <v>550100.93000000005</v>
      </c>
      <c r="Y68" s="3">
        <f>VLOOKUP($C68,'[27]HT &amp; LT'!$B$5:$R$49,10,0)</f>
        <v>-2600</v>
      </c>
      <c r="Z68">
        <f>VLOOKUP($C68,'[27]HT &amp; LT'!$B$5:$R$49,11,0)</f>
        <v>468</v>
      </c>
      <c r="AA68">
        <f>VLOOKUP($C68,'[27]HT &amp; LT'!$B$5:$R$49,12,0)</f>
        <v>-234</v>
      </c>
      <c r="AB68" s="4">
        <f>VLOOKUP($C68,'[27]HT &amp; LT'!$B$5:$R$49,13,0)</f>
        <v>-234</v>
      </c>
      <c r="AC68" s="3">
        <f t="shared" ref="AC68:AF82" si="1">D68+H68+M68+Q68+U68+Y68</f>
        <v>18236072.419999998</v>
      </c>
      <c r="AD68">
        <f t="shared" si="1"/>
        <v>22921.38</v>
      </c>
      <c r="AE68">
        <f t="shared" si="1"/>
        <v>1899890.6700000004</v>
      </c>
      <c r="AF68" s="4">
        <f t="shared" si="1"/>
        <v>1899890.6700000004</v>
      </c>
      <c r="AH68" s="26">
        <v>769445.01</v>
      </c>
      <c r="AI68" s="3"/>
      <c r="AJ68">
        <v>19236.125250000001</v>
      </c>
      <c r="AK68" s="4">
        <v>19236.125250000001</v>
      </c>
    </row>
    <row r="69" spans="1:43" ht="15.75" thickBot="1" x14ac:dyDescent="0.3">
      <c r="A69" s="21" t="s">
        <v>85</v>
      </c>
      <c r="B69" s="22">
        <v>2402</v>
      </c>
      <c r="C69" s="19">
        <v>320</v>
      </c>
      <c r="D69" s="19">
        <v>38143096</v>
      </c>
      <c r="E69" s="19">
        <v>8715.239999999998</v>
      </c>
      <c r="F69" s="19">
        <v>1198258.7099999955</v>
      </c>
      <c r="G69" s="20">
        <v>1198258.7099999955</v>
      </c>
      <c r="L69" s="21"/>
      <c r="M69" s="19"/>
      <c r="N69" s="19"/>
      <c r="O69" s="19"/>
      <c r="P69" s="46"/>
      <c r="Q69" s="3"/>
      <c r="T69" s="4"/>
      <c r="U69" s="3"/>
      <c r="X69" s="4"/>
      <c r="Y69" s="3"/>
      <c r="AB69" s="4"/>
      <c r="AC69" s="3">
        <f t="shared" si="1"/>
        <v>38143096</v>
      </c>
      <c r="AD69">
        <f t="shared" si="1"/>
        <v>8715.239999999998</v>
      </c>
      <c r="AE69">
        <f t="shared" si="1"/>
        <v>1198258.7099999955</v>
      </c>
      <c r="AF69" s="4">
        <f t="shared" si="1"/>
        <v>1198258.7099999955</v>
      </c>
      <c r="AH69" s="26">
        <v>738974.35</v>
      </c>
      <c r="AI69" s="3"/>
      <c r="AJ69">
        <v>18474.358749999996</v>
      </c>
      <c r="AK69" s="4">
        <v>18474.358749999996</v>
      </c>
    </row>
    <row r="70" spans="1:43" s="27" customFormat="1" ht="15.75" thickBot="1" x14ac:dyDescent="0.3">
      <c r="A70" s="21" t="s">
        <v>86</v>
      </c>
      <c r="B70" s="22">
        <v>2226</v>
      </c>
      <c r="C70" s="19">
        <v>470</v>
      </c>
      <c r="D70" s="19">
        <v>734997.67999999993</v>
      </c>
      <c r="E70" s="19">
        <v>27587.7</v>
      </c>
      <c r="F70" s="19">
        <v>52355.94</v>
      </c>
      <c r="G70" s="20">
        <v>52355.94</v>
      </c>
      <c r="H70"/>
      <c r="I70"/>
      <c r="J70"/>
      <c r="K70"/>
      <c r="L70" s="21"/>
      <c r="M70" s="19"/>
      <c r="N70" s="19"/>
      <c r="O70" s="19"/>
      <c r="P70" s="46"/>
      <c r="Q70" s="3">
        <f>VLOOKUP($C70,'[27]HT &amp; LT'!$B$5:$R$49,2,0)</f>
        <v>15022307.58</v>
      </c>
      <c r="R70">
        <f>VLOOKUP($C70,'[27]HT &amp; LT'!$B$5:$R$49,3,0)</f>
        <v>0</v>
      </c>
      <c r="S70">
        <f>VLOOKUP($C70,'[27]HT &amp; LT'!$B$5:$R$49,4,0)</f>
        <v>1351773.29</v>
      </c>
      <c r="T70" s="4">
        <f>VLOOKUP($C70,'[27]HT &amp; LT'!$B$5:$R$49,5,0)</f>
        <v>1351773.29</v>
      </c>
      <c r="U70" s="3">
        <f>VLOOKUP($C70,'[27]HT &amp; LT'!$B$5:$R$49,6,0)</f>
        <v>4867393.29</v>
      </c>
      <c r="V70">
        <f>VLOOKUP($C70,'[27]HT &amp; LT'!$B$5:$R$49,7,0)</f>
        <v>0</v>
      </c>
      <c r="W70">
        <f>VLOOKUP($C70,'[27]HT &amp; LT'!$B$5:$R$49,8,0)</f>
        <v>438065.4</v>
      </c>
      <c r="X70" s="4">
        <f>VLOOKUP($C70,'[27]HT &amp; LT'!$B$5:$R$49,9,0)</f>
        <v>438065.4</v>
      </c>
      <c r="Y70" s="3">
        <f>VLOOKUP($C70,'[27]HT &amp; LT'!$B$5:$R$49,10,0)</f>
        <v>-2600</v>
      </c>
      <c r="Z70">
        <f>VLOOKUP($C70,'[27]HT &amp; LT'!$B$5:$R$49,11,0)</f>
        <v>0</v>
      </c>
      <c r="AA70">
        <f>VLOOKUP($C70,'[27]HT &amp; LT'!$B$5:$R$49,12,0)</f>
        <v>-234</v>
      </c>
      <c r="AB70" s="4">
        <f>VLOOKUP($C70,'[27]HT &amp; LT'!$B$5:$R$49,13,0)</f>
        <v>-234</v>
      </c>
      <c r="AC70" s="3">
        <f t="shared" si="1"/>
        <v>20622098.550000001</v>
      </c>
      <c r="AD70">
        <f t="shared" si="1"/>
        <v>27587.7</v>
      </c>
      <c r="AE70">
        <f t="shared" si="1"/>
        <v>1841960.63</v>
      </c>
      <c r="AF70" s="4">
        <f t="shared" si="1"/>
        <v>1841960.63</v>
      </c>
      <c r="AG70"/>
      <c r="AH70" s="26">
        <v>74953.53</v>
      </c>
      <c r="AI70" s="3"/>
      <c r="AJ70">
        <v>1873.8382500000002</v>
      </c>
      <c r="AK70" s="4">
        <v>1873.8382500000002</v>
      </c>
      <c r="AL70"/>
      <c r="AM70"/>
      <c r="AN70"/>
      <c r="AO70"/>
      <c r="AP70"/>
      <c r="AQ70"/>
    </row>
    <row r="71" spans="1:43" x14ac:dyDescent="0.25">
      <c r="A71" s="21" t="s">
        <v>87</v>
      </c>
      <c r="B71" s="22">
        <v>2411</v>
      </c>
      <c r="C71" s="19">
        <v>835</v>
      </c>
      <c r="D71" s="19"/>
      <c r="E71" s="19"/>
      <c r="F71" s="19"/>
      <c r="G71" s="20"/>
      <c r="L71" s="21"/>
      <c r="M71" s="19"/>
      <c r="N71" s="19"/>
      <c r="O71" s="19"/>
      <c r="P71" s="46"/>
      <c r="Q71" s="3"/>
      <c r="T71" s="4"/>
      <c r="U71" s="3"/>
      <c r="X71" s="4"/>
      <c r="Y71" s="3"/>
      <c r="AB71" s="4"/>
      <c r="AC71" s="3">
        <f t="shared" si="1"/>
        <v>0</v>
      </c>
      <c r="AD71">
        <f t="shared" si="1"/>
        <v>0</v>
      </c>
      <c r="AE71">
        <f t="shared" si="1"/>
        <v>0</v>
      </c>
      <c r="AF71" s="4">
        <f t="shared" si="1"/>
        <v>0</v>
      </c>
      <c r="AH71" s="26">
        <v>329422</v>
      </c>
      <c r="AI71" s="3"/>
      <c r="AJ71">
        <v>8235.58</v>
      </c>
      <c r="AK71" s="4">
        <v>8235.58</v>
      </c>
    </row>
    <row r="72" spans="1:43" x14ac:dyDescent="0.25">
      <c r="A72" s="21" t="s">
        <v>88</v>
      </c>
      <c r="B72" s="22">
        <v>2211</v>
      </c>
      <c r="C72" s="19">
        <v>434</v>
      </c>
      <c r="D72" s="19">
        <v>1179978</v>
      </c>
      <c r="E72" s="19">
        <v>0</v>
      </c>
      <c r="F72" s="19">
        <v>106198.02</v>
      </c>
      <c r="G72" s="20">
        <v>106198.02</v>
      </c>
      <c r="L72" s="21"/>
      <c r="M72" s="19"/>
      <c r="N72" s="19"/>
      <c r="O72" s="19"/>
      <c r="P72" s="46"/>
      <c r="Q72" s="3">
        <f>VLOOKUP($C72,'[27]HT &amp; LT'!$B$5:$R$49,2,0)</f>
        <v>11977287.57</v>
      </c>
      <c r="R72">
        <f>VLOOKUP($C72,'[27]HT &amp; LT'!$B$5:$R$49,3,0)</f>
        <v>0</v>
      </c>
      <c r="S72">
        <f>VLOOKUP($C72,'[27]HT &amp; LT'!$B$5:$R$49,4,0)</f>
        <v>1077956.2099999995</v>
      </c>
      <c r="T72" s="4">
        <f>VLOOKUP($C72,'[27]HT &amp; LT'!$B$5:$R$49,5,0)</f>
        <v>1077956.2099999995</v>
      </c>
      <c r="U72" s="3">
        <f>VLOOKUP($C72,'[27]HT &amp; LT'!$B$5:$R$49,6,0)</f>
        <v>2555521.46</v>
      </c>
      <c r="V72">
        <f>VLOOKUP($C72,'[27]HT &amp; LT'!$B$5:$R$49,7,0)</f>
        <v>0</v>
      </c>
      <c r="W72">
        <f>VLOOKUP($C72,'[27]HT &amp; LT'!$B$5:$R$49,8,0)</f>
        <v>229996.93</v>
      </c>
      <c r="X72" s="4">
        <f>VLOOKUP($C72,'[27]HT &amp; LT'!$B$5:$R$49,9,0)</f>
        <v>229996.93</v>
      </c>
      <c r="Y72" s="3">
        <f>VLOOKUP($C72,'[27]HT &amp; LT'!$B$5:$R$49,10,0)</f>
        <v>2530243.9999999963</v>
      </c>
      <c r="Z72">
        <f>VLOOKUP($C72,'[27]HT &amp; LT'!$B$5:$R$49,11,0)</f>
        <v>0</v>
      </c>
      <c r="AA72">
        <f>VLOOKUP($C72,'[27]HT &amp; LT'!$B$5:$R$49,12,0)</f>
        <v>227721.99000000034</v>
      </c>
      <c r="AB72" s="4">
        <f>VLOOKUP($C72,'[27]HT &amp; LT'!$B$5:$R$49,13,0)</f>
        <v>227721.99000000034</v>
      </c>
      <c r="AC72" s="3">
        <f t="shared" si="1"/>
        <v>18243031.029999997</v>
      </c>
      <c r="AD72">
        <f t="shared" si="1"/>
        <v>0</v>
      </c>
      <c r="AE72">
        <f t="shared" si="1"/>
        <v>1641873.15</v>
      </c>
      <c r="AF72" s="4">
        <f t="shared" si="1"/>
        <v>1641873.15</v>
      </c>
      <c r="AH72" s="26">
        <v>203683</v>
      </c>
      <c r="AI72" s="3"/>
      <c r="AJ72">
        <v>5091</v>
      </c>
      <c r="AK72" s="4">
        <v>5091</v>
      </c>
    </row>
    <row r="73" spans="1:43" x14ac:dyDescent="0.25">
      <c r="A73" s="21" t="s">
        <v>89</v>
      </c>
      <c r="B73" s="22">
        <v>2407</v>
      </c>
      <c r="C73" s="19">
        <v>820</v>
      </c>
      <c r="D73" s="19"/>
      <c r="E73" s="19"/>
      <c r="F73" s="19"/>
      <c r="G73" s="20"/>
      <c r="L73" s="21"/>
      <c r="M73" s="19"/>
      <c r="N73" s="19"/>
      <c r="O73" s="19"/>
      <c r="P73" s="46"/>
      <c r="Q73" s="3"/>
      <c r="T73" s="4"/>
      <c r="U73" s="3"/>
      <c r="X73" s="4"/>
      <c r="Y73" s="3"/>
      <c r="AB73" s="4"/>
      <c r="AC73" s="3">
        <f t="shared" si="1"/>
        <v>0</v>
      </c>
      <c r="AD73">
        <f t="shared" si="1"/>
        <v>0</v>
      </c>
      <c r="AE73">
        <f t="shared" si="1"/>
        <v>0</v>
      </c>
      <c r="AF73" s="4">
        <f t="shared" si="1"/>
        <v>0</v>
      </c>
      <c r="AH73" s="26">
        <v>298376</v>
      </c>
      <c r="AI73" s="3"/>
      <c r="AJ73">
        <v>7459.4</v>
      </c>
      <c r="AK73" s="4">
        <v>7459.4</v>
      </c>
    </row>
    <row r="74" spans="1:43" x14ac:dyDescent="0.25">
      <c r="A74" s="21" t="s">
        <v>90</v>
      </c>
      <c r="B74" s="22">
        <v>2239</v>
      </c>
      <c r="C74" s="19">
        <v>412</v>
      </c>
      <c r="D74" s="19">
        <v>2062160</v>
      </c>
      <c r="E74" s="19">
        <v>0</v>
      </c>
      <c r="F74" s="19">
        <v>185594.4</v>
      </c>
      <c r="G74" s="20">
        <v>185594.4</v>
      </c>
      <c r="L74" s="21"/>
      <c r="M74" s="19"/>
      <c r="N74" s="19"/>
      <c r="O74" s="19"/>
      <c r="P74" s="46"/>
      <c r="Q74" s="3">
        <f>VLOOKUP($C74,'[27]HT &amp; LT'!$B$5:$R$49,2,0)</f>
        <v>34926072.480000004</v>
      </c>
      <c r="R74">
        <f>VLOOKUP($C74,'[27]HT &amp; LT'!$B$5:$R$49,3,0)</f>
        <v>0</v>
      </c>
      <c r="S74">
        <f>VLOOKUP($C74,'[27]HT &amp; LT'!$B$5:$R$49,4,0)</f>
        <v>3142879.0700000003</v>
      </c>
      <c r="T74" s="4">
        <f>VLOOKUP($C74,'[27]HT &amp; LT'!$B$5:$R$49,5,0)</f>
        <v>3142879.0700000003</v>
      </c>
      <c r="U74" s="3">
        <f>VLOOKUP($C74,'[27]HT &amp; LT'!$B$5:$R$49,6,0)</f>
        <v>4798647.99</v>
      </c>
      <c r="V74">
        <f>VLOOKUP($C74,'[27]HT &amp; LT'!$B$5:$R$49,7,0)</f>
        <v>0</v>
      </c>
      <c r="W74">
        <f>VLOOKUP($C74,'[27]HT &amp; LT'!$B$5:$R$49,8,0)</f>
        <v>431878.32</v>
      </c>
      <c r="X74" s="4">
        <f>VLOOKUP($C74,'[27]HT &amp; LT'!$B$5:$R$49,9,0)</f>
        <v>431878.32</v>
      </c>
      <c r="Y74" s="3">
        <f>VLOOKUP($C74,'[27]HT &amp; LT'!$B$5:$R$49,10,0)</f>
        <v>0</v>
      </c>
      <c r="Z74">
        <f>VLOOKUP($C74,'[27]HT &amp; LT'!$B$5:$R$49,11,0)</f>
        <v>936</v>
      </c>
      <c r="AA74">
        <f>VLOOKUP($C74,'[27]HT &amp; LT'!$B$5:$R$49,12,0)</f>
        <v>-468.00000000046566</v>
      </c>
      <c r="AB74" s="4">
        <f>VLOOKUP($C74,'[27]HT &amp; LT'!$B$5:$R$49,13,0)</f>
        <v>-468.00000000046566</v>
      </c>
      <c r="AC74" s="3">
        <f t="shared" si="1"/>
        <v>41786880.470000006</v>
      </c>
      <c r="AD74">
        <f t="shared" si="1"/>
        <v>936</v>
      </c>
      <c r="AE74">
        <f t="shared" si="1"/>
        <v>3759883.7899999996</v>
      </c>
      <c r="AF74" s="4">
        <f t="shared" si="1"/>
        <v>3759883.7899999996</v>
      </c>
      <c r="AH74" s="26">
        <v>96119</v>
      </c>
      <c r="AI74" s="3"/>
      <c r="AJ74">
        <v>2402.9749999999999</v>
      </c>
      <c r="AK74" s="4">
        <v>2402.9749999999999</v>
      </c>
    </row>
    <row r="75" spans="1:43" x14ac:dyDescent="0.25">
      <c r="A75" s="21" t="s">
        <v>91</v>
      </c>
      <c r="B75" s="22">
        <v>2503</v>
      </c>
      <c r="C75" s="19">
        <v>552</v>
      </c>
      <c r="D75" s="19">
        <v>200</v>
      </c>
      <c r="E75" s="19"/>
      <c r="F75" s="19">
        <v>18</v>
      </c>
      <c r="G75" s="20">
        <v>18</v>
      </c>
      <c r="L75" s="21"/>
      <c r="M75" s="19"/>
      <c r="N75" s="19"/>
      <c r="O75" s="19"/>
      <c r="P75" s="46"/>
      <c r="Q75" s="3"/>
      <c r="T75" s="4"/>
      <c r="U75" s="3"/>
      <c r="X75" s="4"/>
      <c r="Y75" s="3"/>
      <c r="AB75" s="4"/>
      <c r="AC75" s="3">
        <f t="shared" si="1"/>
        <v>200</v>
      </c>
      <c r="AD75">
        <f t="shared" si="1"/>
        <v>0</v>
      </c>
      <c r="AE75">
        <f t="shared" si="1"/>
        <v>18</v>
      </c>
      <c r="AF75" s="4">
        <f t="shared" si="1"/>
        <v>18</v>
      </c>
      <c r="AH75" s="26">
        <v>118340</v>
      </c>
      <c r="AI75" s="3"/>
      <c r="AJ75">
        <v>2958.5</v>
      </c>
      <c r="AK75" s="4">
        <v>2958.5</v>
      </c>
    </row>
    <row r="76" spans="1:43" x14ac:dyDescent="0.25">
      <c r="A76" s="21" t="s">
        <v>92</v>
      </c>
      <c r="B76" s="22">
        <v>2242</v>
      </c>
      <c r="C76" s="19">
        <v>416</v>
      </c>
      <c r="D76" s="19">
        <v>588919</v>
      </c>
      <c r="E76" s="19">
        <v>30150</v>
      </c>
      <c r="F76" s="19">
        <v>37927.71</v>
      </c>
      <c r="G76" s="20">
        <v>37927.71</v>
      </c>
      <c r="L76" s="21"/>
      <c r="M76" s="19"/>
      <c r="N76" s="19"/>
      <c r="O76" s="19"/>
      <c r="P76" s="46"/>
      <c r="Q76" s="3">
        <f>VLOOKUP($C76,'[27]HT &amp; LT'!$B$5:$R$49,2,0)</f>
        <v>5940946.5300000003</v>
      </c>
      <c r="R76">
        <f>VLOOKUP($C76,'[27]HT &amp; LT'!$B$5:$R$49,3,0)</f>
        <v>0</v>
      </c>
      <c r="S76">
        <f>VLOOKUP($C76,'[27]HT &amp; LT'!$B$5:$R$49,4,0)</f>
        <v>534685.38000000012</v>
      </c>
      <c r="T76" s="4">
        <f>VLOOKUP($C76,'[27]HT &amp; LT'!$B$5:$R$49,5,0)</f>
        <v>534685.38000000012</v>
      </c>
      <c r="U76" s="3">
        <f>VLOOKUP($C76,'[27]HT &amp; LT'!$B$5:$R$49,6,0)</f>
        <v>3295810.38</v>
      </c>
      <c r="V76">
        <f>VLOOKUP($C76,'[27]HT &amp; LT'!$B$5:$R$49,7,0)</f>
        <v>0</v>
      </c>
      <c r="W76">
        <f>VLOOKUP($C76,'[27]HT &amp; LT'!$B$5:$R$49,8,0)</f>
        <v>296622.93</v>
      </c>
      <c r="X76" s="4">
        <f>VLOOKUP($C76,'[27]HT &amp; LT'!$B$5:$R$49,9,0)</f>
        <v>296622.93</v>
      </c>
      <c r="Y76" s="3">
        <f>VLOOKUP($C76,'[27]HT &amp; LT'!$B$5:$R$49,10,0)</f>
        <v>0</v>
      </c>
      <c r="Z76">
        <f>VLOOKUP($C76,'[27]HT &amp; LT'!$B$5:$R$49,11,0)</f>
        <v>0</v>
      </c>
      <c r="AA76">
        <f>VLOOKUP($C76,'[27]HT &amp; LT'!$B$5:$R$49,12,0)</f>
        <v>0</v>
      </c>
      <c r="AB76" s="4">
        <f>VLOOKUP($C76,'[27]HT &amp; LT'!$B$5:$R$49,13,0)</f>
        <v>0</v>
      </c>
      <c r="AC76" s="3">
        <f t="shared" si="1"/>
        <v>9825675.9100000001</v>
      </c>
      <c r="AD76">
        <f t="shared" si="1"/>
        <v>30150</v>
      </c>
      <c r="AE76">
        <f t="shared" si="1"/>
        <v>869236.02</v>
      </c>
      <c r="AF76" s="4">
        <f t="shared" si="1"/>
        <v>869236.02</v>
      </c>
      <c r="AH76" s="26">
        <v>183288</v>
      </c>
      <c r="AI76" s="3"/>
      <c r="AJ76">
        <v>4582.2199999999993</v>
      </c>
      <c r="AK76" s="4">
        <v>4582.2199999999993</v>
      </c>
    </row>
    <row r="77" spans="1:43" x14ac:dyDescent="0.25">
      <c r="A77" s="21" t="s">
        <v>93</v>
      </c>
      <c r="B77" s="22">
        <v>2229</v>
      </c>
      <c r="C77" s="19">
        <v>462</v>
      </c>
      <c r="D77" s="19">
        <v>2993104</v>
      </c>
      <c r="E77" s="19">
        <v>19976.22</v>
      </c>
      <c r="F77" s="19">
        <v>239338.82</v>
      </c>
      <c r="G77" s="20">
        <v>239338.82</v>
      </c>
      <c r="L77" s="21" t="s">
        <v>94</v>
      </c>
      <c r="M77" s="19"/>
      <c r="N77" s="19"/>
      <c r="O77" s="19">
        <v>76</v>
      </c>
      <c r="P77" s="46">
        <v>76</v>
      </c>
      <c r="Q77" s="3">
        <f>VLOOKUP($C77,'[27]HT &amp; LT'!$B$5:$R$49,2,0)</f>
        <v>65486303.609999999</v>
      </c>
      <c r="R77">
        <f>VLOOKUP($C77,'[27]HT &amp; LT'!$B$5:$R$49,3,0)</f>
        <v>0</v>
      </c>
      <c r="S77">
        <f>VLOOKUP($C77,'[27]HT &amp; LT'!$B$5:$R$49,4,0)</f>
        <v>5893769.9500000048</v>
      </c>
      <c r="T77" s="4">
        <f>VLOOKUP($C77,'[27]HT &amp; LT'!$B$5:$R$49,5,0)</f>
        <v>5893769.9500000048</v>
      </c>
      <c r="U77" s="3">
        <f>VLOOKUP($C77,'[27]HT &amp; LT'!$B$5:$R$49,6,0)</f>
        <v>4756994.37</v>
      </c>
      <c r="V77">
        <f>VLOOKUP($C77,'[27]HT &amp; LT'!$B$5:$R$49,7,0)</f>
        <v>0</v>
      </c>
      <c r="W77">
        <f>VLOOKUP($C77,'[27]HT &amp; LT'!$B$5:$R$49,8,0)</f>
        <v>428129.49</v>
      </c>
      <c r="X77" s="4">
        <f>VLOOKUP($C77,'[27]HT &amp; LT'!$B$5:$R$49,9,0)</f>
        <v>428129.49</v>
      </c>
      <c r="Y77" s="3">
        <f>VLOOKUP($C77,'[27]HT &amp; LT'!$B$5:$R$49,10,0)</f>
        <v>15600</v>
      </c>
      <c r="Z77">
        <f>VLOOKUP($C77,'[27]HT &amp; LT'!$B$5:$R$49,11,0)</f>
        <v>0</v>
      </c>
      <c r="AA77">
        <f>VLOOKUP($C77,'[27]HT &amp; LT'!$B$5:$R$49,12,0)</f>
        <v>1403.9999999990687</v>
      </c>
      <c r="AB77" s="4">
        <f>VLOOKUP($C77,'[27]HT &amp; LT'!$B$5:$R$49,13,0)</f>
        <v>1403.9999999990687</v>
      </c>
      <c r="AC77" s="3">
        <f t="shared" si="1"/>
        <v>73252001.980000004</v>
      </c>
      <c r="AD77">
        <f t="shared" si="1"/>
        <v>19976.22</v>
      </c>
      <c r="AE77">
        <f t="shared" si="1"/>
        <v>6562718.2600000044</v>
      </c>
      <c r="AF77" s="4">
        <f t="shared" si="1"/>
        <v>6562718.2600000044</v>
      </c>
      <c r="AH77" s="26">
        <v>195400</v>
      </c>
      <c r="AI77" s="3"/>
      <c r="AJ77">
        <v>4885</v>
      </c>
      <c r="AK77" s="4">
        <v>4885</v>
      </c>
    </row>
    <row r="78" spans="1:43" x14ac:dyDescent="0.25">
      <c r="A78" s="21" t="s">
        <v>95</v>
      </c>
      <c r="B78" s="22">
        <v>2601</v>
      </c>
      <c r="C78" s="19">
        <v>510</v>
      </c>
      <c r="D78" s="19">
        <v>1814891</v>
      </c>
      <c r="E78" s="19">
        <v>0</v>
      </c>
      <c r="F78" s="19">
        <v>163340.16999999998</v>
      </c>
      <c r="G78" s="20">
        <v>163340.16999999998</v>
      </c>
      <c r="L78" s="21" t="s">
        <v>96</v>
      </c>
      <c r="M78" s="19">
        <v>0</v>
      </c>
      <c r="N78" s="19">
        <v>0</v>
      </c>
      <c r="O78" s="19">
        <v>-126.18</v>
      </c>
      <c r="P78" s="46">
        <v>-126.18</v>
      </c>
      <c r="Q78" s="3"/>
      <c r="T78" s="4"/>
      <c r="U78" s="3"/>
      <c r="X78" s="4"/>
      <c r="Y78" s="3"/>
      <c r="AB78" s="4"/>
      <c r="AC78" s="3">
        <f t="shared" si="1"/>
        <v>1814891</v>
      </c>
      <c r="AD78">
        <f t="shared" si="1"/>
        <v>0</v>
      </c>
      <c r="AE78">
        <f t="shared" si="1"/>
        <v>163213.99</v>
      </c>
      <c r="AF78" s="4">
        <f t="shared" si="1"/>
        <v>163213.99</v>
      </c>
      <c r="AH78" s="26">
        <v>134075</v>
      </c>
      <c r="AI78" s="3"/>
      <c r="AJ78">
        <v>3352</v>
      </c>
      <c r="AK78" s="4">
        <v>3352</v>
      </c>
    </row>
    <row r="79" spans="1:43" x14ac:dyDescent="0.25">
      <c r="A79" s="21" t="s">
        <v>97</v>
      </c>
      <c r="B79" s="22">
        <v>2602</v>
      </c>
      <c r="C79" s="19">
        <v>530</v>
      </c>
      <c r="D79" s="19">
        <v>3028150</v>
      </c>
      <c r="E79" s="19">
        <v>0</v>
      </c>
      <c r="F79" s="19">
        <v>272533.5</v>
      </c>
      <c r="G79" s="20">
        <v>272533.5</v>
      </c>
      <c r="L79" s="21"/>
      <c r="M79" s="19"/>
      <c r="N79" s="19"/>
      <c r="O79" s="19"/>
      <c r="P79" s="46"/>
      <c r="Q79" s="3"/>
      <c r="T79" s="4"/>
      <c r="U79" s="3"/>
      <c r="X79" s="4"/>
      <c r="Y79" s="3"/>
      <c r="AB79" s="4"/>
      <c r="AC79" s="3">
        <f t="shared" si="1"/>
        <v>3028150</v>
      </c>
      <c r="AD79">
        <f t="shared" si="1"/>
        <v>0</v>
      </c>
      <c r="AE79">
        <f t="shared" si="1"/>
        <v>272533.5</v>
      </c>
      <c r="AF79" s="4">
        <f t="shared" si="1"/>
        <v>272533.5</v>
      </c>
      <c r="AH79" s="26">
        <v>85103</v>
      </c>
      <c r="AI79" s="3"/>
      <c r="AJ79">
        <v>2128</v>
      </c>
      <c r="AK79" s="4">
        <v>2128</v>
      </c>
    </row>
    <row r="80" spans="1:43" x14ac:dyDescent="0.25">
      <c r="A80" s="21" t="s">
        <v>98</v>
      </c>
      <c r="B80" s="22">
        <v>2206</v>
      </c>
      <c r="C80" s="19">
        <v>404</v>
      </c>
      <c r="D80" s="19"/>
      <c r="E80" s="19"/>
      <c r="F80" s="19"/>
      <c r="G80" s="20"/>
      <c r="H80" s="21"/>
      <c r="I80" s="19"/>
      <c r="J80" s="19"/>
      <c r="K80" s="20"/>
      <c r="L80" s="21"/>
      <c r="M80" s="19"/>
      <c r="N80" s="19"/>
      <c r="O80" s="19"/>
      <c r="P80" s="46"/>
      <c r="Q80" s="19">
        <v>26000</v>
      </c>
      <c r="R80" s="19"/>
      <c r="S80" s="19">
        <v>2340</v>
      </c>
      <c r="T80" s="20">
        <v>2340</v>
      </c>
      <c r="U80" s="3"/>
      <c r="X80" s="4"/>
      <c r="Y80" s="3"/>
      <c r="AB80" s="4"/>
      <c r="AC80" s="3">
        <f t="shared" si="1"/>
        <v>26000</v>
      </c>
      <c r="AD80">
        <f t="shared" si="1"/>
        <v>0</v>
      </c>
      <c r="AE80">
        <f t="shared" si="1"/>
        <v>2340</v>
      </c>
      <c r="AF80" s="4">
        <f t="shared" si="1"/>
        <v>2340</v>
      </c>
      <c r="AH80" s="26"/>
      <c r="AI80" s="3"/>
      <c r="AK80" s="4"/>
    </row>
    <row r="81" spans="1:37" x14ac:dyDescent="0.25">
      <c r="A81" s="28" t="s">
        <v>99</v>
      </c>
      <c r="B81" s="29">
        <v>2101</v>
      </c>
      <c r="C81" s="19">
        <v>999</v>
      </c>
      <c r="D81" s="19"/>
      <c r="E81" s="30">
        <v>-962407</v>
      </c>
      <c r="F81" s="19"/>
      <c r="G81" s="20"/>
      <c r="H81" s="21"/>
      <c r="I81" s="19"/>
      <c r="J81" s="19"/>
      <c r="K81" s="20"/>
      <c r="L81" s="21"/>
      <c r="M81" s="19"/>
      <c r="N81" s="19"/>
      <c r="O81" s="19"/>
      <c r="P81" s="46"/>
      <c r="Q81" s="3"/>
      <c r="T81" s="4"/>
      <c r="U81" s="3"/>
      <c r="X81" s="4"/>
      <c r="Y81" s="3"/>
      <c r="AB81" s="4"/>
      <c r="AC81" s="3">
        <f t="shared" si="1"/>
        <v>0</v>
      </c>
      <c r="AD81">
        <f t="shared" si="1"/>
        <v>-962407</v>
      </c>
      <c r="AE81">
        <f t="shared" si="1"/>
        <v>0</v>
      </c>
      <c r="AF81" s="4">
        <f t="shared" si="1"/>
        <v>0</v>
      </c>
      <c r="AH81" s="26"/>
      <c r="AI81" s="3"/>
      <c r="AK81" s="4"/>
    </row>
    <row r="82" spans="1:37" ht="15.75" thickBot="1" x14ac:dyDescent="0.3">
      <c r="A82" t="s">
        <v>100</v>
      </c>
      <c r="B82">
        <v>2206</v>
      </c>
      <c r="C82">
        <v>404</v>
      </c>
      <c r="G82" s="4"/>
      <c r="H82" s="3"/>
      <c r="K82" s="4"/>
      <c r="L82" s="3"/>
      <c r="Q82" s="3"/>
      <c r="T82" s="4"/>
      <c r="U82" s="3">
        <v>-34236.67</v>
      </c>
      <c r="W82">
        <v>-3081.3002999999999</v>
      </c>
      <c r="X82" s="4">
        <v>-3081.3002999999999</v>
      </c>
      <c r="Y82" s="3"/>
      <c r="AB82" s="4"/>
      <c r="AC82" s="3">
        <f t="shared" si="1"/>
        <v>-34236.67</v>
      </c>
      <c r="AD82">
        <f t="shared" si="1"/>
        <v>0</v>
      </c>
      <c r="AE82">
        <f t="shared" si="1"/>
        <v>-3081.3002999999999</v>
      </c>
      <c r="AF82" s="4">
        <f t="shared" si="1"/>
        <v>-3081.3002999999999</v>
      </c>
      <c r="AH82" s="26"/>
      <c r="AI82" s="3"/>
      <c r="AK82" s="4"/>
    </row>
    <row r="83" spans="1:37" ht="15.75" thickBot="1" x14ac:dyDescent="0.3">
      <c r="A83" s="31" t="s">
        <v>101</v>
      </c>
      <c r="B83" s="31"/>
      <c r="C83" s="31"/>
      <c r="D83" s="32">
        <f t="shared" ref="D83:K83" si="2">SUM(D5:D82)</f>
        <v>226315352.59</v>
      </c>
      <c r="E83" s="32">
        <f t="shared" si="2"/>
        <v>34046.425999999978</v>
      </c>
      <c r="F83" s="32">
        <f t="shared" si="2"/>
        <v>12827263.053799998</v>
      </c>
      <c r="G83" s="33">
        <f t="shared" si="2"/>
        <v>12827263.083799997</v>
      </c>
      <c r="H83" s="31">
        <f t="shared" si="2"/>
        <v>0</v>
      </c>
      <c r="I83" s="32">
        <f t="shared" si="2"/>
        <v>0</v>
      </c>
      <c r="J83" s="32">
        <f t="shared" si="2"/>
        <v>0</v>
      </c>
      <c r="K83" s="33">
        <f t="shared" si="2"/>
        <v>0</v>
      </c>
      <c r="L83" s="31"/>
      <c r="M83" s="32">
        <f t="shared" ref="M83:AK83" si="3">SUM(M5:M82)</f>
        <v>-2752085</v>
      </c>
      <c r="N83" s="32">
        <f t="shared" si="3"/>
        <v>24091.599999999999</v>
      </c>
      <c r="O83" s="32">
        <f t="shared" si="3"/>
        <v>21769.600000000002</v>
      </c>
      <c r="P83" s="32">
        <f t="shared" si="3"/>
        <v>21769.600000000002</v>
      </c>
      <c r="Q83" s="48">
        <f t="shared" si="3"/>
        <v>1161104033.27</v>
      </c>
      <c r="R83" s="34">
        <f t="shared" si="3"/>
        <v>189667.96</v>
      </c>
      <c r="S83" s="34">
        <f t="shared" si="3"/>
        <v>102518532.04000001</v>
      </c>
      <c r="T83" s="49">
        <f t="shared" si="3"/>
        <v>102518532.04000001</v>
      </c>
      <c r="U83" s="48">
        <f t="shared" si="3"/>
        <v>187088976.87999997</v>
      </c>
      <c r="V83" s="34">
        <f t="shared" si="3"/>
        <v>54</v>
      </c>
      <c r="W83" s="34">
        <f t="shared" si="3"/>
        <v>16837980.869699996</v>
      </c>
      <c r="X83" s="49">
        <f t="shared" si="3"/>
        <v>16837980.869699996</v>
      </c>
      <c r="Y83" s="48">
        <f t="shared" si="3"/>
        <v>82759181.519999951</v>
      </c>
      <c r="Z83" s="34">
        <f t="shared" si="3"/>
        <v>918693.4044</v>
      </c>
      <c r="AA83" s="34">
        <f t="shared" si="3"/>
        <v>7063693.7899999944</v>
      </c>
      <c r="AB83" s="49">
        <f t="shared" si="3"/>
        <v>7063687.7899999944</v>
      </c>
      <c r="AC83" s="48">
        <f t="shared" si="3"/>
        <v>1654515459.2599998</v>
      </c>
      <c r="AD83" s="34">
        <f t="shared" si="3"/>
        <v>1166553.3903999995</v>
      </c>
      <c r="AE83" s="34">
        <f t="shared" si="3"/>
        <v>139269239.35349998</v>
      </c>
      <c r="AF83" s="49">
        <f t="shared" si="3"/>
        <v>139269233.38349998</v>
      </c>
      <c r="AH83" s="45">
        <f t="shared" si="3"/>
        <v>95106309.859999999</v>
      </c>
      <c r="AI83" s="35">
        <f t="shared" si="3"/>
        <v>1636427</v>
      </c>
      <c r="AJ83" s="36">
        <f t="shared" si="3"/>
        <v>4059768.121749999</v>
      </c>
      <c r="AK83" s="37">
        <f t="shared" si="3"/>
        <v>4059768.121749999</v>
      </c>
    </row>
    <row r="84" spans="1:37" ht="15.75" thickBot="1" x14ac:dyDescent="0.3">
      <c r="A84" s="38"/>
      <c r="B84" s="38"/>
      <c r="C84" s="38"/>
      <c r="D84" s="1"/>
      <c r="E84" s="1"/>
      <c r="F84" s="1"/>
      <c r="G84" s="39"/>
      <c r="H84" s="38"/>
      <c r="I84" s="1"/>
      <c r="J84" s="1"/>
      <c r="K84" s="39"/>
      <c r="L84" s="38"/>
      <c r="M84" s="1"/>
      <c r="N84" s="1"/>
      <c r="O84" s="1"/>
      <c r="P84" s="1"/>
      <c r="Q84" s="48"/>
      <c r="R84" s="34"/>
      <c r="S84" s="34"/>
      <c r="T84" s="49"/>
      <c r="U84" s="48"/>
      <c r="V84" s="34"/>
      <c r="W84" s="34"/>
      <c r="X84" s="49"/>
      <c r="Y84" s="48"/>
      <c r="Z84" s="34"/>
      <c r="AA84" s="34"/>
      <c r="AB84" s="49"/>
      <c r="AC84" s="48">
        <f>D83+H83+M83+Q83+U83+Y83</f>
        <v>1654515459.2599998</v>
      </c>
      <c r="AD84" s="34">
        <f>E83+I83+N83+R83+V83+Z83</f>
        <v>1166553.3903999999</v>
      </c>
      <c r="AE84" s="34">
        <f>F83+J83+O83+S83+W83+AA83</f>
        <v>139269239.35350001</v>
      </c>
      <c r="AF84" s="49">
        <f>G83+K83+P83+T83+X83+AB83</f>
        <v>139269233.38350001</v>
      </c>
      <c r="AH84">
        <v>56189461.670000002</v>
      </c>
    </row>
    <row r="85" spans="1:37" ht="15.75" thickBot="1" x14ac:dyDescent="0.3">
      <c r="A85" s="31" t="s">
        <v>102</v>
      </c>
      <c r="B85" s="31"/>
      <c r="C85" s="31"/>
      <c r="D85" s="32">
        <v>1654515459</v>
      </c>
      <c r="E85" s="32">
        <v>1166553</v>
      </c>
      <c r="F85" s="32">
        <v>139269233</v>
      </c>
      <c r="G85" s="33">
        <v>139269233</v>
      </c>
      <c r="H85" s="31">
        <v>56189461.670000002</v>
      </c>
      <c r="I85" s="32">
        <v>1636427</v>
      </c>
      <c r="J85" s="32">
        <v>4059768</v>
      </c>
      <c r="K85" s="33">
        <v>4059768</v>
      </c>
      <c r="L85" s="31"/>
      <c r="M85" s="32"/>
      <c r="N85" s="32"/>
      <c r="O85" s="32"/>
      <c r="P85" s="32"/>
      <c r="Q85" s="38"/>
      <c r="R85" s="1"/>
      <c r="S85" s="1"/>
      <c r="T85" s="39"/>
      <c r="U85" s="48"/>
      <c r="V85" s="34"/>
      <c r="W85" s="34"/>
      <c r="X85" s="49"/>
      <c r="Y85" s="48"/>
      <c r="Z85" s="34"/>
      <c r="AA85" s="34"/>
      <c r="AB85" s="49"/>
      <c r="AC85" s="38">
        <f>D85+H85+M85+Q85+U85+Y85</f>
        <v>1710704920.6700001</v>
      </c>
      <c r="AD85" s="1">
        <f>E85+I85+N85+R85+V85+Z85</f>
        <v>2802980</v>
      </c>
      <c r="AE85" s="1">
        <f>F85+J85+O85+S85+W85+AA85</f>
        <v>143329001</v>
      </c>
      <c r="AF85" s="39">
        <f>G85+K85+P85+T85+X85+AB85</f>
        <v>143329001</v>
      </c>
      <c r="AH85" s="57">
        <f>+AH83-AH84</f>
        <v>38916848.189999998</v>
      </c>
    </row>
    <row r="86" spans="1:37" ht="15.75" thickBot="1" x14ac:dyDescent="0.3">
      <c r="A86" s="38"/>
      <c r="B86" s="38"/>
      <c r="C86" s="38"/>
      <c r="D86" s="1"/>
      <c r="E86" s="1"/>
      <c r="F86" s="1"/>
      <c r="G86" s="39"/>
      <c r="H86" s="38"/>
      <c r="I86" s="1"/>
      <c r="J86" s="1"/>
      <c r="K86" s="39"/>
      <c r="L86" s="38"/>
      <c r="M86" s="1"/>
      <c r="N86" s="1"/>
      <c r="O86" s="1"/>
      <c r="P86" s="1"/>
      <c r="Q86" s="48"/>
      <c r="R86" s="34"/>
      <c r="S86" s="34"/>
      <c r="T86" s="49"/>
      <c r="U86" s="48"/>
      <c r="V86" s="34"/>
      <c r="W86" s="34"/>
      <c r="X86" s="49"/>
      <c r="Y86" s="48"/>
      <c r="Z86" s="34"/>
      <c r="AA86" s="34"/>
      <c r="AB86" s="49"/>
      <c r="AC86" s="48"/>
      <c r="AD86" s="34"/>
      <c r="AE86" s="34"/>
      <c r="AF86" s="49"/>
    </row>
    <row r="87" spans="1:37" ht="15.75" thickBot="1" x14ac:dyDescent="0.3">
      <c r="A87" s="40" t="s">
        <v>103</v>
      </c>
      <c r="B87" s="40"/>
      <c r="C87" s="40"/>
      <c r="D87" s="41">
        <f t="shared" ref="D87:K87" si="4">D83-D85</f>
        <v>-1428200106.4100001</v>
      </c>
      <c r="E87" s="41">
        <f t="shared" si="4"/>
        <v>-1132506.574</v>
      </c>
      <c r="F87" s="41">
        <f t="shared" si="4"/>
        <v>-126441969.9462</v>
      </c>
      <c r="G87" s="42">
        <f t="shared" si="4"/>
        <v>-126441969.9162</v>
      </c>
      <c r="H87" s="40">
        <f t="shared" si="4"/>
        <v>-56189461.670000002</v>
      </c>
      <c r="I87" s="41">
        <f t="shared" si="4"/>
        <v>-1636427</v>
      </c>
      <c r="J87" s="41">
        <f t="shared" si="4"/>
        <v>-4059768</v>
      </c>
      <c r="K87" s="42">
        <f t="shared" si="4"/>
        <v>-4059768</v>
      </c>
      <c r="L87" s="40"/>
      <c r="M87" s="41"/>
      <c r="N87" s="41"/>
      <c r="O87" s="41"/>
      <c r="P87" s="41"/>
      <c r="Q87" s="50">
        <f>Q83-Q85</f>
        <v>1161104033.27</v>
      </c>
      <c r="R87" s="51">
        <f t="shared" ref="R87:AB87" si="5">R83-R85</f>
        <v>189667.96</v>
      </c>
      <c r="S87" s="51">
        <f t="shared" si="5"/>
        <v>102518532.04000001</v>
      </c>
      <c r="T87" s="52">
        <f t="shared" si="5"/>
        <v>102518532.04000001</v>
      </c>
      <c r="U87" s="50">
        <f t="shared" si="5"/>
        <v>187088976.87999997</v>
      </c>
      <c r="V87" s="51">
        <f t="shared" si="5"/>
        <v>54</v>
      </c>
      <c r="W87" s="51">
        <f t="shared" si="5"/>
        <v>16837980.869699996</v>
      </c>
      <c r="X87" s="52">
        <f t="shared" si="5"/>
        <v>16837980.869699996</v>
      </c>
      <c r="Y87" s="53">
        <f t="shared" si="5"/>
        <v>82759181.519999951</v>
      </c>
      <c r="Z87" s="51">
        <f t="shared" si="5"/>
        <v>918693.4044</v>
      </c>
      <c r="AA87" s="54">
        <f t="shared" si="5"/>
        <v>7063693.7899999944</v>
      </c>
      <c r="AB87" s="55">
        <f t="shared" si="5"/>
        <v>7063687.7899999944</v>
      </c>
      <c r="AC87" s="50">
        <f>AC83-AC85</f>
        <v>-56189461.410000324</v>
      </c>
      <c r="AD87" s="51">
        <f>AD83-AD85</f>
        <v>-1636426.6096000005</v>
      </c>
      <c r="AE87" s="54">
        <f>AE83-AE85</f>
        <v>-4059761.6465000212</v>
      </c>
      <c r="AF87" s="55">
        <f>AF83-AF85</f>
        <v>-4059767.61650002</v>
      </c>
    </row>
    <row r="88" spans="1:37" x14ac:dyDescent="0.25">
      <c r="H88" t="s">
        <v>104</v>
      </c>
    </row>
    <row r="91" spans="1:37" x14ac:dyDescent="0.25">
      <c r="A91" s="43"/>
      <c r="B91" s="43"/>
    </row>
    <row r="107" spans="4:11" x14ac:dyDescent="0.25">
      <c r="D107" s="44"/>
      <c r="E107" s="44"/>
      <c r="F107" s="44"/>
      <c r="G107" s="44"/>
      <c r="H107" s="44"/>
      <c r="I107" s="44"/>
      <c r="J107" s="44"/>
      <c r="K107" s="44"/>
    </row>
  </sheetData>
  <autoFilter ref="A4:AF85" xr:uid="{00000000-0009-0000-0000-000000000000}"/>
  <mergeCells count="11">
    <mergeCell ref="AH3:AK3"/>
    <mergeCell ref="A1:G1"/>
    <mergeCell ref="AD1:AF1"/>
    <mergeCell ref="AI1:AK1"/>
    <mergeCell ref="C3:G3"/>
    <mergeCell ref="H3:K3"/>
    <mergeCell ref="L3:P3"/>
    <mergeCell ref="Q3:T3"/>
    <mergeCell ref="U3:X3"/>
    <mergeCell ref="Y3:AB3"/>
    <mergeCell ref="AC3:A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2022 TDA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2022-08-11T06:46:08Z</dcterms:created>
  <dcterms:modified xsi:type="dcterms:W3CDTF">2022-10-20T10:36:10Z</dcterms:modified>
</cp:coreProperties>
</file>